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035" windowWidth="13410" windowHeight="7875" tabRatio="796" firstSheet="3" activeTab="4"/>
  </bookViews>
  <sheets>
    <sheet name="Расчет субсидии" sheetId="1" r:id="rId1"/>
    <sheet name="Затраты" sheetId="2" r:id="rId2"/>
    <sheet name="МОП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№1'!$A$1:$C$91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<sst xmlns="http://schemas.openxmlformats.org/spreadsheetml/2006/main" count="407" uniqueCount="262">
  <si>
    <t xml:space="preserve">Проверка исправности канализационных вытяжек в год. </t>
  </si>
  <si>
    <t>Замеры сопротивления изоляции проводов</t>
  </si>
  <si>
    <t>Численность раб-в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</si>
  <si>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</si>
  <si>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</si>
  <si>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</si>
  <si>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</si>
  <si>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</si>
  <si>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</si>
  <si>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</si>
  <si>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</si>
  <si>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</si>
  <si>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</si>
  <si>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</si>
  <si>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</si>
  <si>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</si>
  <si>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</si>
  <si>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</si>
  <si>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</si>
  <si>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</si>
  <si>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</si>
  <si>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</si>
  <si>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</si>
  <si>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</si>
  <si>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</si>
  <si>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</si>
  <si>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</si>
  <si>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</si>
  <si>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</si>
  <si>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</si>
  <si>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</si>
  <si>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</si>
  <si>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</si>
  <si>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</si>
  <si>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</si>
  <si>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</si>
  <si>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</si>
  <si>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</si>
  <si>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</si>
  <si>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</si>
  <si>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</si>
  <si>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</si>
  <si>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</si>
  <si>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</si>
  <si>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</si>
  <si>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</si>
  <si>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</si>
  <si>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</si>
  <si>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</si>
  <si>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</si>
  <si>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</si>
  <si>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</si>
  <si>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</si>
  <si>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</si>
  <si>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</si>
  <si>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</si>
  <si>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</si>
  <si>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</si>
  <si>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</si>
  <si>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</si>
  <si>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</si>
  <si>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</si>
  <si>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</si>
  <si>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</si>
  <si>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</si>
  <si>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</si>
  <si>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</si>
  <si>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</si>
  <si>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</si>
  <si>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</si>
  <si>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</si>
  <si>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</si>
  <si>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</si>
  <si>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</si>
  <si>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</si>
  <si>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</si>
  <si>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</si>
  <si>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</si>
  <si>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</si>
  <si>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</si>
  <si>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</si>
  <si>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</si>
  <si>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</si>
  <si>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</si>
  <si>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</si>
  <si>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</si>
  <si>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</si>
  <si>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</si>
  <si>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</si>
  <si>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</si>
  <si>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</si>
  <si>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</si>
  <si>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</si>
  <si>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</si>
  <si>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</si>
  <si>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</si>
  <si>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</si>
  <si>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</si>
  <si>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</si>
  <si>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</si>
  <si>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</si>
  <si>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</si>
  <si>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</si>
  <si>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</si>
  <si>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</si>
  <si>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</si>
  <si>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</si>
  <si>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</si>
  <si>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</si>
  <si>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</si>
  <si>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</si>
  <si>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</si>
  <si>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</si>
  <si>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</si>
  <si>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</si>
  <si>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</si>
  <si>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</si>
  <si>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</si>
  <si>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</si>
  <si>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</si>
  <si>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</si>
  <si>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</si>
  <si>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</si>
  <si>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</si>
  <si>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</si>
  <si>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</si>
  <si>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</si>
  <si>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</si>
  <si>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</si>
  <si>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</si>
  <si>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</si>
  <si>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</si>
  <si>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</si>
  <si>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</si>
  <si>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</si>
  <si>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</si>
  <si>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</si>
  <si>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</si>
  <si>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</si>
  <si>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</si>
  <si>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</si>
  <si>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</si>
  <si>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</si>
  <si>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</si>
  <si>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</si>
  <si>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</si>
  <si>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</si>
  <si>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</si>
  <si>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</si>
  <si>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</si>
  <si>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</si>
  <si>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</si>
  <si>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</si>
  <si>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</si>
  <si>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</si>
  <si>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</si>
  <si>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</si>
  <si>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</si>
  <si>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</si>
  <si>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</si>
  <si>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</si>
  <si>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</si>
  <si>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</si>
  <si>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</si>
  <si>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</si>
  <si>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</si>
  <si>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</si>
  <si>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</si>
  <si>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</si>
  <si>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</si>
  <si>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</si>
  <si>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ОБЯЗАТЕЛЬНЫЙ ПЕРЕЧЕНЬ РАБОТ</t>
  </si>
  <si>
    <t>ФОТ</t>
  </si>
  <si>
    <t>Материалы</t>
  </si>
  <si>
    <t>ОТ и ТБ</t>
  </si>
  <si>
    <t>Жилая площадь</t>
  </si>
  <si>
    <t>Общая площадь</t>
  </si>
  <si>
    <t>Договор</t>
  </si>
  <si>
    <t>ЕСН в год, руб.</t>
  </si>
  <si>
    <t>Очистка КП от снега и наледи.</t>
  </si>
  <si>
    <t>Затраты, всего,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</si>
  <si>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</si>
  <si>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</si>
  <si>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Расчет нормативной численности рабочих, ФОТ, ЕСН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</si>
  <si>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</si>
  <si>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</si>
  <si>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</si>
  <si>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</si>
  <si>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</si>
  <si>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</si>
  <si>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</si>
  <si>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</si>
  <si>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</si>
  <si>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</si>
  <si>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</si>
  <si>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</si>
  <si>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</si>
  <si>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</si>
  <si>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</si>
  <si>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</si>
  <si>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</si>
  <si>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</si>
  <si>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</si>
  <si>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</si>
  <si>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</si>
  <si>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</si>
  <si>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</si>
  <si>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</si>
  <si>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</si>
  <si>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 xml:space="preserve">РАСЧЕТ ЗАТРАТ НА СОДЕРЖАНИЕ И РЕМОНТ ПО жилому дому 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</si>
  <si>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</si>
  <si>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</si>
  <si>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</si>
  <si>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</si>
  <si>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</si>
  <si>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</si>
  <si>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</si>
  <si>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</si>
  <si>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</si>
  <si>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</si>
  <si>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</si>
  <si>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</si>
  <si>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</si>
  <si>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</si>
  <si>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</si>
  <si>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</si>
  <si>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</si>
  <si>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</si>
  <si>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</si>
  <si>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</si>
  <si>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</si>
  <si>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</si>
  <si>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</si>
  <si>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</si>
  <si>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</si>
  <si>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</si>
  <si>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</si>
  <si>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</si>
  <si>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</si>
  <si>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</si>
  <si>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</si>
  <si>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</si>
  <si>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</si>
  <si>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паспортный стол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</si>
  <si>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</si>
  <si>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</si>
  <si>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</si>
  <si>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</si>
  <si>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</si>
  <si>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двойные двухстворчатые</t>
  </si>
  <si>
    <t>н/у</t>
  </si>
  <si>
    <t>бутовый ленточный</t>
  </si>
  <si>
    <t>шифер по деревянной обрешетке</t>
  </si>
  <si>
    <t>Передовая 4</t>
  </si>
  <si>
    <t>каркасно-фибролитовые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</si>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</sst>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60"/>
      <name val="Times New Roman Cyr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 Cyr"/>
      <family val="1"/>
    </font>
    <font>
      <b/>
      <sz val="11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24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24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" fontId="10" fillId="0" borderId="15" xfId="0" applyNumberFormat="1" applyFont="1" applyBorder="1" applyAlignment="1">
      <alignment vertical="center" wrapText="1"/>
    </xf>
    <xf numFmtId="2" fontId="11" fillId="0" borderId="0" xfId="55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164" fontId="10" fillId="0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5" borderId="11" xfId="0" applyNumberFormat="1" applyFont="1" applyFill="1" applyBorder="1" applyAlignment="1">
      <alignment vertical="center"/>
    </xf>
    <xf numFmtId="1" fontId="11" fillId="25" borderId="11" xfId="55" applyNumberFormat="1" applyFont="1" applyFill="1" applyBorder="1" applyAlignment="1">
      <alignment vertical="center"/>
    </xf>
    <xf numFmtId="1" fontId="11" fillId="25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vertical="center"/>
    </xf>
    <xf numFmtId="164" fontId="9" fillId="25" borderId="10" xfId="0" applyNumberFormat="1" applyFont="1" applyFill="1" applyBorder="1" applyAlignment="1">
      <alignment vertical="center"/>
    </xf>
    <xf numFmtId="0" fontId="9" fillId="25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64" fontId="9" fillId="25" borderId="11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 horizontal="left" wrapText="1" indent="1"/>
    </xf>
    <xf numFmtId="0" fontId="7" fillId="24" borderId="0" xfId="0" applyFont="1" applyFill="1" applyAlignment="1">
      <alignment/>
    </xf>
    <xf numFmtId="0" fontId="7" fillId="25" borderId="18" xfId="0" applyFont="1" applyFill="1" applyBorder="1" applyAlignment="1">
      <alignment horizontal="center" vertical="top" wrapText="1"/>
    </xf>
    <xf numFmtId="1" fontId="11" fillId="25" borderId="17" xfId="55" applyNumberFormat="1" applyFont="1" applyFill="1" applyBorder="1" applyAlignment="1">
      <alignment vertical="center"/>
    </xf>
    <xf numFmtId="1" fontId="11" fillId="25" borderId="17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" fontId="11" fillId="0" borderId="13" xfId="55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" fontId="11" fillId="0" borderId="0" xfId="55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1" fontId="11" fillId="0" borderId="20" xfId="55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64" fontId="10" fillId="0" borderId="14" xfId="55" applyNumberFormat="1" applyFont="1" applyFill="1" applyBorder="1" applyAlignment="1">
      <alignment vertical="center"/>
    </xf>
    <xf numFmtId="164" fontId="10" fillId="0" borderId="15" xfId="55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0" fillId="0" borderId="17" xfId="0" applyFont="1" applyBorder="1" applyAlignment="1">
      <alignment/>
    </xf>
    <xf numFmtId="1" fontId="1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1" fontId="9" fillId="2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1" fontId="9" fillId="0" borderId="13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" fontId="9" fillId="25" borderId="10" xfId="0" applyNumberFormat="1" applyFont="1" applyFill="1" applyBorder="1" applyAlignment="1">
      <alignment vertical="center"/>
    </xf>
    <xf numFmtId="2" fontId="9" fillId="25" borderId="17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wrapText="1"/>
    </xf>
    <xf numFmtId="164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3" xfId="0" applyFont="1" applyFill="1" applyBorder="1" applyAlignment="1">
      <alignment horizontal="center" vertical="top"/>
    </xf>
    <xf numFmtId="0" fontId="5" fillId="25" borderId="22" xfId="0" applyFont="1" applyFill="1" applyBorder="1" applyAlignment="1">
      <alignment vertical="top"/>
    </xf>
    <xf numFmtId="0" fontId="5" fillId="25" borderId="23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vertical="top"/>
    </xf>
    <xf numFmtId="0" fontId="5" fillId="4" borderId="23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1" fontId="11" fillId="0" borderId="0" xfId="55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9" fillId="25" borderId="23" xfId="0" applyNumberFormat="1" applyFont="1" applyFill="1" applyBorder="1" applyAlignment="1">
      <alignment/>
    </xf>
    <xf numFmtId="2" fontId="9" fillId="4" borderId="23" xfId="0" applyNumberFormat="1" applyFont="1" applyFill="1" applyBorder="1" applyAlignment="1">
      <alignment/>
    </xf>
    <xf numFmtId="1" fontId="9" fillId="25" borderId="23" xfId="0" applyNumberFormat="1" applyFont="1" applyFill="1" applyBorder="1" applyAlignment="1">
      <alignment/>
    </xf>
    <xf numFmtId="1" fontId="9" fillId="4" borderId="23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1" fontId="9" fillId="4" borderId="10" xfId="0" applyNumberFormat="1" applyFont="1" applyFill="1" applyBorder="1" applyAlignment="1">
      <alignment/>
    </xf>
    <xf numFmtId="2" fontId="9" fillId="4" borderId="10" xfId="0" applyNumberFormat="1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164" fontId="9" fillId="25" borderId="10" xfId="0" applyNumberFormat="1" applyFont="1" applyFill="1" applyBorder="1" applyAlignment="1">
      <alignment wrapText="1"/>
    </xf>
    <xf numFmtId="1" fontId="9" fillId="25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wrapText="1"/>
    </xf>
    <xf numFmtId="164" fontId="9" fillId="4" borderId="10" xfId="0" applyNumberFormat="1" applyFont="1" applyFill="1" applyBorder="1" applyAlignment="1">
      <alignment wrapText="1"/>
    </xf>
    <xf numFmtId="1" fontId="9" fillId="4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2" fontId="9" fillId="22" borderId="1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9" fillId="7" borderId="10" xfId="0" applyNumberFormat="1" applyFont="1" applyFill="1" applyBorder="1" applyAlignment="1">
      <alignment wrapText="1"/>
    </xf>
    <xf numFmtId="1" fontId="9" fillId="7" borderId="10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/>
    </xf>
    <xf numFmtId="0" fontId="14" fillId="25" borderId="22" xfId="0" applyFont="1" applyFill="1" applyBorder="1" applyAlignment="1">
      <alignment vertical="top"/>
    </xf>
    <xf numFmtId="0" fontId="14" fillId="4" borderId="22" xfId="0" applyFont="1" applyFill="1" applyBorder="1" applyAlignment="1">
      <alignment vertical="top"/>
    </xf>
    <xf numFmtId="1" fontId="9" fillId="25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4" fillId="22" borderId="10" xfId="0" applyFont="1" applyFill="1" applyBorder="1" applyAlignment="1">
      <alignment vertical="top"/>
    </xf>
    <xf numFmtId="1" fontId="14" fillId="7" borderId="10" xfId="0" applyNumberFormat="1" applyFont="1" applyFill="1" applyBorder="1" applyAlignment="1">
      <alignment vertical="top"/>
    </xf>
    <xf numFmtId="1" fontId="14" fillId="22" borderId="10" xfId="0" applyNumberFormat="1" applyFont="1" applyFill="1" applyBorder="1" applyAlignment="1">
      <alignment vertical="top"/>
    </xf>
    <xf numFmtId="0" fontId="9" fillId="4" borderId="10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7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14" fillId="7" borderId="11" xfId="0" applyFont="1" applyFill="1" applyBorder="1" applyAlignment="1">
      <alignment vertical="top"/>
    </xf>
    <xf numFmtId="0" fontId="10" fillId="0" borderId="19" xfId="0" applyFont="1" applyBorder="1" applyAlignment="1">
      <alignment/>
    </xf>
    <xf numFmtId="1" fontId="9" fillId="0" borderId="2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0" xfId="0" applyFont="1" applyBorder="1" applyAlignment="1">
      <alignment/>
    </xf>
    <xf numFmtId="0" fontId="9" fillId="22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24" borderId="0" xfId="0" applyFont="1" applyFill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10" fillId="0" borderId="17" xfId="0" applyFont="1" applyBorder="1" applyAlignment="1">
      <alignment/>
    </xf>
    <xf numFmtId="2" fontId="9" fillId="25" borderId="22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1" fontId="9" fillId="5" borderId="23" xfId="0" applyNumberFormat="1" applyFont="1" applyFill="1" applyBorder="1" applyAlignment="1">
      <alignment wrapText="1"/>
    </xf>
    <xf numFmtId="0" fontId="13" fillId="5" borderId="23" xfId="0" applyFont="1" applyFill="1" applyBorder="1" applyAlignment="1">
      <alignment horizontal="left" wrapText="1"/>
    </xf>
    <xf numFmtId="1" fontId="10" fillId="5" borderId="23" xfId="0" applyNumberFormat="1" applyFont="1" applyFill="1" applyBorder="1" applyAlignment="1">
      <alignment wrapText="1"/>
    </xf>
    <xf numFmtId="1" fontId="9" fillId="5" borderId="23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3" fontId="2" fillId="5" borderId="22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4" xfId="0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 vertical="center" wrapText="1"/>
    </xf>
    <xf numFmtId="1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5" fillId="24" borderId="0" xfId="0" applyFont="1" applyFill="1" applyAlignment="1">
      <alignment horizontal="center"/>
    </xf>
    <xf numFmtId="1" fontId="10" fillId="0" borderId="15" xfId="55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173" fontId="10" fillId="0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7" fillId="4" borderId="24" xfId="0" applyFont="1" applyFill="1" applyBorder="1" applyAlignment="1">
      <alignment vertical="top"/>
    </xf>
    <xf numFmtId="0" fontId="7" fillId="22" borderId="24" xfId="0" applyFont="1" applyFill="1" applyBorder="1" applyAlignment="1">
      <alignment vertical="top"/>
    </xf>
    <xf numFmtId="0" fontId="7" fillId="7" borderId="24" xfId="0" applyFont="1" applyFill="1" applyBorder="1" applyAlignment="1">
      <alignment horizontal="center" vertical="top"/>
    </xf>
    <xf numFmtId="0" fontId="5" fillId="3" borderId="24" xfId="0" applyFont="1" applyFill="1" applyBorder="1" applyAlignment="1">
      <alignment vertical="top"/>
    </xf>
    <xf numFmtId="0" fontId="7" fillId="5" borderId="24" xfId="0" applyFont="1" applyFill="1" applyBorder="1" applyAlignment="1">
      <alignment/>
    </xf>
    <xf numFmtId="0" fontId="9" fillId="7" borderId="19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9" fillId="7" borderId="22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20" borderId="19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9" fillId="20" borderId="22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25" fillId="0" borderId="15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wrapText="1"/>
    </xf>
    <xf numFmtId="49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2" fontId="9" fillId="3" borderId="10" xfId="0" applyNumberFormat="1" applyFont="1" applyFill="1" applyBorder="1" applyAlignment="1">
      <alignment wrapText="1"/>
    </xf>
    <xf numFmtId="2" fontId="9" fillId="5" borderId="23" xfId="0" applyNumberFormat="1" applyFont="1" applyFill="1" applyBorder="1" applyAlignment="1">
      <alignment/>
    </xf>
    <xf numFmtId="2" fontId="9" fillId="5" borderId="10" xfId="0" applyNumberFormat="1" applyFont="1" applyFill="1" applyBorder="1" applyAlignment="1">
      <alignment/>
    </xf>
    <xf numFmtId="2" fontId="9" fillId="4" borderId="10" xfId="0" applyNumberFormat="1" applyFont="1" applyFill="1" applyBorder="1" applyAlignment="1">
      <alignment wrapText="1"/>
    </xf>
    <xf numFmtId="1" fontId="9" fillId="25" borderId="22" xfId="0" applyNumberFormat="1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/>
    </xf>
    <xf numFmtId="1" fontId="14" fillId="7" borderId="14" xfId="0" applyNumberFormat="1" applyFont="1" applyFill="1" applyBorder="1" applyAlignment="1">
      <alignment vertical="top"/>
    </xf>
    <xf numFmtId="2" fontId="10" fillId="0" borderId="15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174" fontId="10" fillId="0" borderId="0" xfId="0" applyNumberFormat="1" applyFont="1" applyBorder="1" applyAlignment="1">
      <alignment wrapTex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vertical="center"/>
    </xf>
    <xf numFmtId="1" fontId="9" fillId="25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indent="5"/>
    </xf>
    <xf numFmtId="0" fontId="9" fillId="0" borderId="17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10" fillId="5" borderId="23" xfId="0" applyFont="1" applyFill="1" applyBorder="1" applyAlignment="1">
      <alignment/>
    </xf>
    <xf numFmtId="0" fontId="10" fillId="5" borderId="24" xfId="0" applyFont="1" applyFill="1" applyBorder="1" applyAlignment="1">
      <alignment/>
    </xf>
    <xf numFmtId="0" fontId="9" fillId="8" borderId="22" xfId="0" applyFont="1" applyFill="1" applyBorder="1" applyAlignment="1">
      <alignment/>
    </xf>
    <xf numFmtId="0" fontId="10" fillId="8" borderId="23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2" fontId="7" fillId="0" borderId="0" xfId="42" applyNumberFormat="1" applyFont="1" applyFill="1" applyBorder="1" applyAlignment="1">
      <alignment horizontal="center"/>
    </xf>
    <xf numFmtId="1" fontId="14" fillId="22" borderId="22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29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left" vertical="top" wrapText="1"/>
    </xf>
    <xf numFmtId="0" fontId="48" fillId="24" borderId="20" xfId="0" applyFont="1" applyFill="1" applyBorder="1" applyAlignment="1">
      <alignment/>
    </xf>
    <xf numFmtId="0" fontId="49" fillId="0" borderId="2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 wrapText="1"/>
    </xf>
    <xf numFmtId="0" fontId="4" fillId="24" borderId="0" xfId="0" applyFont="1" applyFill="1" applyAlignment="1">
      <alignment horizontal="center" vertical="top" wrapText="1"/>
    </xf>
    <xf numFmtId="0" fontId="49" fillId="0" borderId="14" xfId="0" applyFont="1" applyFill="1" applyBorder="1" applyAlignment="1">
      <alignment/>
    </xf>
    <xf numFmtId="0" fontId="49" fillId="0" borderId="13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top"/>
    </xf>
    <xf numFmtId="2" fontId="49" fillId="0" borderId="18" xfId="0" applyNumberFormat="1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" fontId="49" fillId="0" borderId="12" xfId="0" applyNumberFormat="1" applyFont="1" applyFill="1" applyBorder="1" applyAlignment="1">
      <alignment horizontal="center" vertical="top"/>
    </xf>
    <xf numFmtId="2" fontId="49" fillId="0" borderId="16" xfId="0" applyNumberFormat="1" applyFont="1" applyFill="1" applyBorder="1" applyAlignment="1">
      <alignment horizontal="center" vertical="top"/>
    </xf>
    <xf numFmtId="1" fontId="49" fillId="0" borderId="17" xfId="0" applyNumberFormat="1" applyFont="1" applyFill="1" applyBorder="1" applyAlignment="1">
      <alignment horizontal="center" vertical="top"/>
    </xf>
    <xf numFmtId="2" fontId="49" fillId="0" borderId="21" xfId="0" applyNumberFormat="1" applyFont="1" applyFill="1" applyBorder="1" applyAlignment="1">
      <alignment horizontal="center" vertical="top"/>
    </xf>
    <xf numFmtId="0" fontId="49" fillId="0" borderId="15" xfId="0" applyFont="1" applyFill="1" applyBorder="1" applyAlignment="1">
      <alignment/>
    </xf>
    <xf numFmtId="0" fontId="49" fillId="0" borderId="19" xfId="0" applyFont="1" applyFill="1" applyBorder="1" applyAlignment="1">
      <alignment horizontal="left" vertical="top" wrapText="1"/>
    </xf>
    <xf numFmtId="0" fontId="51" fillId="0" borderId="19" xfId="0" applyFont="1" applyBorder="1" applyAlignment="1">
      <alignment/>
    </xf>
    <xf numFmtId="0" fontId="49" fillId="0" borderId="20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left" vertical="center" wrapText="1"/>
    </xf>
    <xf numFmtId="1" fontId="49" fillId="0" borderId="18" xfId="0" applyNumberFormat="1" applyFont="1" applyFill="1" applyBorder="1" applyAlignment="1">
      <alignment horizontal="center" vertical="top"/>
    </xf>
    <xf numFmtId="0" fontId="49" fillId="0" borderId="19" xfId="0" applyFont="1" applyBorder="1" applyAlignment="1">
      <alignment horizontal="left" vertical="center" wrapText="1"/>
    </xf>
    <xf numFmtId="1" fontId="49" fillId="0" borderId="21" xfId="0" applyNumberFormat="1" applyFont="1" applyFill="1" applyBorder="1" applyAlignment="1">
      <alignment horizontal="center" vertical="top"/>
    </xf>
    <xf numFmtId="0" fontId="49" fillId="24" borderId="0" xfId="0" applyFont="1" applyFill="1" applyBorder="1" applyAlignment="1">
      <alignment wrapText="1"/>
    </xf>
    <xf numFmtId="0" fontId="49" fillId="0" borderId="14" xfId="0" applyFont="1" applyBorder="1" applyAlignment="1">
      <alignment horizontal="left" vertical="top" wrapText="1"/>
    </xf>
    <xf numFmtId="2" fontId="49" fillId="0" borderId="12" xfId="0" applyNumberFormat="1" applyFont="1" applyFill="1" applyBorder="1" applyAlignment="1">
      <alignment horizontal="center" vertical="top"/>
    </xf>
    <xf numFmtId="0" fontId="49" fillId="0" borderId="19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/>
    </xf>
    <xf numFmtId="1" fontId="53" fillId="0" borderId="10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0" fontId="51" fillId="24" borderId="0" xfId="0" applyFont="1" applyFill="1" applyAlignment="1">
      <alignment/>
    </xf>
    <xf numFmtId="0" fontId="49" fillId="24" borderId="20" xfId="0" applyFont="1" applyFill="1" applyBorder="1" applyAlignment="1">
      <alignment horizontal="right"/>
    </xf>
    <xf numFmtId="0" fontId="49" fillId="24" borderId="0" xfId="0" applyFont="1" applyFill="1" applyAlignment="1">
      <alignment/>
    </xf>
    <xf numFmtId="49" fontId="54" fillId="24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24" borderId="0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43" fontId="3" fillId="0" borderId="18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182" fontId="7" fillId="0" borderId="21" xfId="42" applyNumberFormat="1" applyFont="1" applyFill="1" applyBorder="1" applyAlignment="1">
      <alignment horizontal="center"/>
    </xf>
    <xf numFmtId="0" fontId="56" fillId="24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24" borderId="0" xfId="0" applyFont="1" applyFill="1" applyAlignment="1">
      <alignment horizontal="center"/>
    </xf>
    <xf numFmtId="0" fontId="56" fillId="24" borderId="0" xfId="0" applyFont="1" applyFill="1" applyBorder="1" applyAlignment="1">
      <alignment horizontal="left"/>
    </xf>
    <xf numFmtId="49" fontId="56" fillId="24" borderId="0" xfId="0" applyNumberFormat="1" applyFont="1" applyFill="1" applyBorder="1" applyAlignment="1">
      <alignment horizontal="left"/>
    </xf>
    <xf numFmtId="0" fontId="50" fillId="24" borderId="20" xfId="0" applyFont="1" applyFill="1" applyBorder="1" applyAlignment="1">
      <alignment/>
    </xf>
    <xf numFmtId="0" fontId="52" fillId="0" borderId="0" xfId="0" applyFont="1" applyFill="1" applyAlignment="1">
      <alignment/>
    </xf>
    <xf numFmtId="0" fontId="56" fillId="0" borderId="2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25" borderId="22" xfId="0" applyFont="1" applyFill="1" applyBorder="1" applyAlignment="1">
      <alignment vertical="top"/>
    </xf>
    <xf numFmtId="0" fontId="52" fillId="25" borderId="23" xfId="0" applyFont="1" applyFill="1" applyBorder="1" applyAlignment="1">
      <alignment horizontal="center" vertical="top" wrapText="1"/>
    </xf>
    <xf numFmtId="0" fontId="52" fillId="25" borderId="13" xfId="0" applyFont="1" applyFill="1" applyBorder="1" applyAlignment="1">
      <alignment horizontal="center" vertical="top" wrapText="1"/>
    </xf>
    <xf numFmtId="0" fontId="52" fillId="25" borderId="18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182" fontId="49" fillId="0" borderId="14" xfId="42" applyNumberFormat="1" applyFont="1" applyFill="1" applyBorder="1" applyAlignment="1">
      <alignment/>
    </xf>
    <xf numFmtId="43" fontId="49" fillId="0" borderId="11" xfId="42" applyNumberFormat="1" applyFont="1" applyFill="1" applyBorder="1" applyAlignment="1">
      <alignment/>
    </xf>
    <xf numFmtId="0" fontId="52" fillId="4" borderId="14" xfId="0" applyFont="1" applyFill="1" applyBorder="1" applyAlignment="1">
      <alignment vertical="top"/>
    </xf>
    <xf numFmtId="0" fontId="52" fillId="4" borderId="13" xfId="0" applyFont="1" applyFill="1" applyBorder="1" applyAlignment="1">
      <alignment vertical="top"/>
    </xf>
    <xf numFmtId="0" fontId="52" fillId="4" borderId="23" xfId="0" applyFont="1" applyFill="1" applyBorder="1" applyAlignment="1">
      <alignment vertical="top"/>
    </xf>
    <xf numFmtId="0" fontId="52" fillId="4" borderId="24" xfId="0" applyFont="1" applyFill="1" applyBorder="1" applyAlignment="1">
      <alignment vertical="top"/>
    </xf>
    <xf numFmtId="0" fontId="56" fillId="0" borderId="14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182" fontId="49" fillId="0" borderId="11" xfId="42" applyNumberFormat="1" applyFont="1" applyFill="1" applyBorder="1" applyAlignment="1">
      <alignment/>
    </xf>
    <xf numFmtId="43" fontId="49" fillId="0" borderId="12" xfId="42" applyNumberFormat="1" applyFont="1" applyFill="1" applyBorder="1" applyAlignment="1">
      <alignment/>
    </xf>
    <xf numFmtId="0" fontId="56" fillId="0" borderId="16" xfId="0" applyFont="1" applyFill="1" applyBorder="1" applyAlignment="1">
      <alignment/>
    </xf>
    <xf numFmtId="182" fontId="49" fillId="0" borderId="12" xfId="42" applyNumberFormat="1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center"/>
    </xf>
    <xf numFmtId="0" fontId="56" fillId="0" borderId="21" xfId="0" applyFont="1" applyFill="1" applyBorder="1" applyAlignment="1">
      <alignment/>
    </xf>
    <xf numFmtId="43" fontId="49" fillId="0" borderId="17" xfId="42" applyNumberFormat="1" applyFont="1" applyFill="1" applyBorder="1" applyAlignment="1">
      <alignment/>
    </xf>
    <xf numFmtId="0" fontId="52" fillId="22" borderId="19" xfId="0" applyFont="1" applyFill="1" applyBorder="1" applyAlignment="1">
      <alignment vertical="top"/>
    </xf>
    <xf numFmtId="0" fontId="52" fillId="22" borderId="20" xfId="0" applyFont="1" applyFill="1" applyBorder="1" applyAlignment="1">
      <alignment vertical="top"/>
    </xf>
    <xf numFmtId="43" fontId="52" fillId="22" borderId="20" xfId="0" applyNumberFormat="1" applyFont="1" applyFill="1" applyBorder="1" applyAlignment="1">
      <alignment vertical="top"/>
    </xf>
    <xf numFmtId="0" fontId="52" fillId="22" borderId="24" xfId="0" applyFont="1" applyFill="1" applyBorder="1" applyAlignment="1">
      <alignment vertical="top"/>
    </xf>
    <xf numFmtId="43" fontId="49" fillId="0" borderId="16" xfId="42" applyNumberFormat="1" applyFont="1" applyFill="1" applyBorder="1" applyAlignment="1">
      <alignment/>
    </xf>
    <xf numFmtId="0" fontId="52" fillId="7" borderId="22" xfId="0" applyFont="1" applyFill="1" applyBorder="1" applyAlignment="1">
      <alignment vertical="top"/>
    </xf>
    <xf numFmtId="0" fontId="52" fillId="7" borderId="23" xfId="0" applyFont="1" applyFill="1" applyBorder="1" applyAlignment="1">
      <alignment horizontal="center" vertical="top"/>
    </xf>
    <xf numFmtId="43" fontId="52" fillId="7" borderId="23" xfId="0" applyNumberFormat="1" applyFont="1" applyFill="1" applyBorder="1" applyAlignment="1">
      <alignment horizontal="center" vertical="top"/>
    </xf>
    <xf numFmtId="0" fontId="52" fillId="7" borderId="24" xfId="0" applyFont="1" applyFill="1" applyBorder="1" applyAlignment="1">
      <alignment horizontal="center" vertical="top"/>
    </xf>
    <xf numFmtId="0" fontId="56" fillId="0" borderId="16" xfId="0" applyFont="1" applyFill="1" applyBorder="1" applyAlignment="1">
      <alignment/>
    </xf>
    <xf numFmtId="0" fontId="49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21" xfId="0" applyFont="1" applyFill="1" applyBorder="1" applyAlignment="1">
      <alignment/>
    </xf>
    <xf numFmtId="0" fontId="50" fillId="3" borderId="22" xfId="0" applyFont="1" applyFill="1" applyBorder="1" applyAlignment="1">
      <alignment vertical="top"/>
    </xf>
    <xf numFmtId="0" fontId="50" fillId="3" borderId="23" xfId="0" applyFont="1" applyFill="1" applyBorder="1" applyAlignment="1">
      <alignment vertical="top"/>
    </xf>
    <xf numFmtId="43" fontId="50" fillId="3" borderId="23" xfId="0" applyNumberFormat="1" applyFont="1" applyFill="1" applyBorder="1" applyAlignment="1">
      <alignment vertical="top"/>
    </xf>
    <xf numFmtId="0" fontId="50" fillId="3" borderId="24" xfId="0" applyFont="1" applyFill="1" applyBorder="1" applyAlignment="1">
      <alignment vertical="top"/>
    </xf>
    <xf numFmtId="0" fontId="49" fillId="0" borderId="15" xfId="0" applyFont="1" applyFill="1" applyBorder="1" applyAlignment="1">
      <alignment horizontal="left"/>
    </xf>
    <xf numFmtId="0" fontId="52" fillId="5" borderId="22" xfId="0" applyFont="1" applyFill="1" applyBorder="1" applyAlignment="1">
      <alignment/>
    </xf>
    <xf numFmtId="0" fontId="52" fillId="5" borderId="23" xfId="0" applyFont="1" applyFill="1" applyBorder="1" applyAlignment="1">
      <alignment/>
    </xf>
    <xf numFmtId="43" fontId="52" fillId="5" borderId="23" xfId="0" applyNumberFormat="1" applyFont="1" applyFill="1" applyBorder="1" applyAlignment="1">
      <alignment/>
    </xf>
    <xf numFmtId="0" fontId="52" fillId="5" borderId="24" xfId="0" applyFont="1" applyFill="1" applyBorder="1" applyAlignment="1">
      <alignment/>
    </xf>
    <xf numFmtId="0" fontId="52" fillId="0" borderId="22" xfId="0" applyFont="1" applyFill="1" applyBorder="1" applyAlignment="1">
      <alignment horizontal="left"/>
    </xf>
    <xf numFmtId="43" fontId="52" fillId="0" borderId="10" xfId="42" applyNumberFormat="1" applyFont="1" applyFill="1" applyBorder="1" applyAlignment="1">
      <alignment horizontal="center"/>
    </xf>
    <xf numFmtId="43" fontId="50" fillId="0" borderId="10" xfId="42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2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49" fillId="0" borderId="20" xfId="0" applyFont="1" applyFill="1" applyBorder="1" applyAlignment="1">
      <alignment/>
    </xf>
    <xf numFmtId="0" fontId="49" fillId="0" borderId="20" xfId="0" applyFont="1" applyFill="1" applyBorder="1" applyAlignment="1">
      <alignment horizontal="center"/>
    </xf>
    <xf numFmtId="9" fontId="49" fillId="0" borderId="20" xfId="0" applyNumberFormat="1" applyFont="1" applyFill="1" applyBorder="1" applyAlignment="1">
      <alignment/>
    </xf>
    <xf numFmtId="9" fontId="49" fillId="0" borderId="0" xfId="0" applyNumberFormat="1" applyFont="1" applyFill="1" applyBorder="1" applyAlignment="1">
      <alignment horizontal="left"/>
    </xf>
    <xf numFmtId="9" fontId="49" fillId="0" borderId="23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/>
    </xf>
    <xf numFmtId="0" fontId="49" fillId="0" borderId="0" xfId="0" applyFont="1" applyFill="1" applyBorder="1" applyAlignment="1">
      <alignment horizontal="left" indent="1"/>
    </xf>
    <xf numFmtId="164" fontId="49" fillId="0" borderId="2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 indent="2"/>
    </xf>
    <xf numFmtId="0" fontId="49" fillId="0" borderId="0" xfId="0" applyFont="1" applyFill="1" applyBorder="1" applyAlignment="1">
      <alignment horizontal="left" wrapText="1" indent="1"/>
    </xf>
    <xf numFmtId="164" fontId="49" fillId="0" borderId="23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164" fontId="49" fillId="0" borderId="0" xfId="0" applyNumberFormat="1" applyFont="1" applyFill="1" applyBorder="1" applyAlignment="1">
      <alignment/>
    </xf>
    <xf numFmtId="0" fontId="49" fillId="0" borderId="15" xfId="0" applyFont="1" applyFill="1" applyBorder="1" applyAlignment="1">
      <alignment horizontal="left" wrapText="1" indent="1"/>
    </xf>
    <xf numFmtId="164" fontId="49" fillId="0" borderId="13" xfId="0" applyNumberFormat="1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indent="1"/>
    </xf>
    <xf numFmtId="0" fontId="49" fillId="0" borderId="15" xfId="0" applyFont="1" applyFill="1" applyBorder="1" applyAlignment="1">
      <alignment horizontal="left" indent="3"/>
    </xf>
    <xf numFmtId="0" fontId="49" fillId="0" borderId="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22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left" wrapText="1"/>
    </xf>
    <xf numFmtId="0" fontId="57" fillId="0" borderId="15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vertical="top" wrapText="1" indent="2"/>
    </xf>
    <xf numFmtId="0" fontId="49" fillId="0" borderId="15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 indent="2"/>
    </xf>
    <xf numFmtId="0" fontId="49" fillId="0" borderId="19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left" vertical="center" wrapText="1" indent="2"/>
    </xf>
    <xf numFmtId="0" fontId="49" fillId="0" borderId="15" xfId="0" applyFont="1" applyFill="1" applyBorder="1" applyAlignment="1">
      <alignment horizontal="left" wrapText="1" indent="2"/>
    </xf>
    <xf numFmtId="0" fontId="49" fillId="0" borderId="15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left" wrapText="1" indent="2"/>
    </xf>
    <xf numFmtId="0" fontId="49" fillId="0" borderId="19" xfId="0" applyFont="1" applyFill="1" applyBorder="1" applyAlignment="1">
      <alignment horizontal="left" vertical="center" wrapText="1" indent="2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wrapText="1"/>
    </xf>
    <xf numFmtId="0" fontId="49" fillId="0" borderId="24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24" borderId="0" xfId="0" applyFont="1" applyFill="1" applyAlignment="1">
      <alignment horizontal="center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54" fillId="24" borderId="0" xfId="0" applyFont="1" applyFill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left" wrapText="1"/>
    </xf>
    <xf numFmtId="0" fontId="56" fillId="0" borderId="18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0" fontId="5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 wrapText="1"/>
    </xf>
    <xf numFmtId="0" fontId="50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 wrapText="1"/>
    </xf>
    <xf numFmtId="0" fontId="50" fillId="7" borderId="14" xfId="0" applyFont="1" applyFill="1" applyBorder="1" applyAlignment="1">
      <alignment horizontal="center" vertical="top" wrapText="1"/>
    </xf>
    <xf numFmtId="0" fontId="50" fillId="7" borderId="13" xfId="0" applyFont="1" applyFill="1" applyBorder="1" applyAlignment="1">
      <alignment horizontal="center" vertical="top" wrapText="1"/>
    </xf>
    <xf numFmtId="0" fontId="50" fillId="7" borderId="23" xfId="0" applyFont="1" applyFill="1" applyBorder="1" applyAlignment="1">
      <alignment horizontal="center" vertical="top" wrapText="1"/>
    </xf>
    <xf numFmtId="0" fontId="50" fillId="7" borderId="24" xfId="0" applyFont="1" applyFill="1" applyBorder="1" applyAlignment="1">
      <alignment horizontal="center" vertical="top" wrapText="1"/>
    </xf>
    <xf numFmtId="0" fontId="50" fillId="25" borderId="22" xfId="0" applyFont="1" applyFill="1" applyBorder="1" applyAlignment="1">
      <alignment horizontal="center" vertical="top" wrapText="1"/>
    </xf>
    <xf numFmtId="0" fontId="50" fillId="25" borderId="23" xfId="0" applyFont="1" applyFill="1" applyBorder="1" applyAlignment="1">
      <alignment horizontal="center" vertical="top" wrapText="1"/>
    </xf>
    <xf numFmtId="0" fontId="50" fillId="25" borderId="24" xfId="0" applyFont="1" applyFill="1" applyBorder="1" applyAlignment="1">
      <alignment horizontal="center" vertical="top" wrapText="1"/>
    </xf>
    <xf numFmtId="0" fontId="50" fillId="4" borderId="22" xfId="0" applyFont="1" applyFill="1" applyBorder="1" applyAlignment="1">
      <alignment horizontal="center" vertical="top" wrapText="1"/>
    </xf>
    <xf numFmtId="0" fontId="50" fillId="4" borderId="23" xfId="0" applyFont="1" applyFill="1" applyBorder="1" applyAlignment="1">
      <alignment horizontal="center" vertical="top" wrapText="1"/>
    </xf>
    <xf numFmtId="0" fontId="50" fillId="4" borderId="24" xfId="0" applyFont="1" applyFill="1" applyBorder="1" applyAlignment="1">
      <alignment horizontal="center" vertical="top" wrapText="1"/>
    </xf>
    <xf numFmtId="0" fontId="52" fillId="5" borderId="22" xfId="0" applyFont="1" applyFill="1" applyBorder="1" applyAlignment="1">
      <alignment horizontal="center"/>
    </xf>
    <xf numFmtId="0" fontId="52" fillId="5" borderId="23" xfId="0" applyFont="1" applyFill="1" applyBorder="1" applyAlignment="1">
      <alignment horizontal="center"/>
    </xf>
    <xf numFmtId="0" fontId="52" fillId="5" borderId="24" xfId="0" applyFont="1" applyFill="1" applyBorder="1" applyAlignment="1">
      <alignment horizontal="center"/>
    </xf>
    <xf numFmtId="0" fontId="49" fillId="0" borderId="14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50" fillId="22" borderId="19" xfId="0" applyFont="1" applyFill="1" applyBorder="1" applyAlignment="1">
      <alignment horizontal="center" vertical="top" wrapText="1"/>
    </xf>
    <xf numFmtId="0" fontId="50" fillId="22" borderId="20" xfId="0" applyFont="1" applyFill="1" applyBorder="1" applyAlignment="1">
      <alignment horizontal="center" vertical="top" wrapText="1"/>
    </xf>
    <xf numFmtId="0" fontId="50" fillId="22" borderId="23" xfId="0" applyFont="1" applyFill="1" applyBorder="1" applyAlignment="1">
      <alignment horizontal="center" vertical="top" wrapText="1"/>
    </xf>
    <xf numFmtId="0" fontId="50" fillId="22" borderId="24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wrapText="1"/>
    </xf>
    <xf numFmtId="182" fontId="58" fillId="0" borderId="0" xfId="42" applyNumberFormat="1" applyFont="1" applyFill="1" applyBorder="1" applyAlignment="1">
      <alignment horizontal="center"/>
    </xf>
    <xf numFmtId="43" fontId="58" fillId="0" borderId="0" xfId="42" applyNumberFormat="1" applyFont="1" applyFill="1" applyBorder="1" applyAlignment="1">
      <alignment horizontal="center"/>
    </xf>
    <xf numFmtId="43" fontId="28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189" t="s">
        <v>190</v>
      </c>
      <c r="D1" s="207" t="str">
        <f>'Приложение №1'!B10</f>
        <v>Передовая 4</v>
      </c>
    </row>
    <row r="2" spans="1:4" s="17" customFormat="1" ht="80.25" customHeight="1">
      <c r="A2" s="15" t="s">
        <v>184</v>
      </c>
      <c r="B2" s="224" t="s">
        <v>203</v>
      </c>
      <c r="C2" s="204" t="s">
        <v>202</v>
      </c>
      <c r="D2" s="206" t="s">
        <v>185</v>
      </c>
    </row>
    <row r="3" spans="2:4" ht="15" customHeight="1">
      <c r="B3" s="216" t="s">
        <v>200</v>
      </c>
      <c r="C3" s="217" t="s">
        <v>201</v>
      </c>
      <c r="D3" s="203"/>
    </row>
    <row r="4" spans="1:4" ht="15" customHeight="1">
      <c r="A4" s="215" t="s">
        <v>186</v>
      </c>
      <c r="B4" s="218" t="e">
        <f>'Приложение №2'!#REF!</f>
        <v>#REF!</v>
      </c>
      <c r="C4" s="219" t="e">
        <f>#REF!</f>
        <v>#REF!</v>
      </c>
      <c r="D4" s="203" t="e">
        <f>B4-C4</f>
        <v>#REF!</v>
      </c>
    </row>
    <row r="5" spans="1:5" ht="15" customHeight="1">
      <c r="A5" s="220" t="s">
        <v>205</v>
      </c>
      <c r="B5" s="221" t="e">
        <f>B4*B7</f>
        <v>#REF!</v>
      </c>
      <c r="C5" s="221" t="e">
        <f>C4*C7</f>
        <v>#REF!</v>
      </c>
      <c r="D5" s="222" t="e">
        <f>C7*D4</f>
        <v>#REF!</v>
      </c>
      <c r="E5" s="223" t="e">
        <f>D5*12</f>
        <v>#REF!</v>
      </c>
    </row>
    <row r="6" spans="1:5" ht="15" customHeight="1">
      <c r="A6" s="220" t="s">
        <v>206</v>
      </c>
      <c r="B6" s="221" t="e">
        <f>B5*12</f>
        <v>#REF!</v>
      </c>
      <c r="C6" s="221" t="e">
        <f>C5*12</f>
        <v>#REF!</v>
      </c>
      <c r="D6" s="221" t="e">
        <f>D5*12</f>
        <v>#REF!</v>
      </c>
      <c r="E6" s="223" t="e">
        <f>SUM(B6:D6)</f>
        <v>#REF!</v>
      </c>
    </row>
    <row r="7" spans="1:5" s="1" customFormat="1" ht="30" customHeight="1">
      <c r="A7" s="227" t="s">
        <v>204</v>
      </c>
      <c r="B7" s="225">
        <f>SUM(B8:B15)</f>
        <v>0</v>
      </c>
      <c r="C7" s="225" t="e">
        <f>#REF!-'Расчет субсидии'!B7</f>
        <v>#REF!</v>
      </c>
      <c r="D7" s="226"/>
      <c r="E7" s="2"/>
    </row>
    <row r="8" spans="1:5" ht="12.75">
      <c r="A8" s="228" t="s">
        <v>191</v>
      </c>
      <c r="B8" s="20"/>
      <c r="C8" s="19"/>
      <c r="D8" s="20"/>
      <c r="E8" s="229"/>
    </row>
    <row r="9" spans="1:5" ht="14.25" customHeight="1">
      <c r="A9" s="230" t="s">
        <v>192</v>
      </c>
      <c r="B9" s="18"/>
      <c r="C9" s="16"/>
      <c r="D9" s="18"/>
      <c r="E9" s="231" t="e">
        <f>B9*D4</f>
        <v>#REF!</v>
      </c>
    </row>
    <row r="10" spans="1:5" ht="14.25" customHeight="1">
      <c r="A10" s="230" t="s">
        <v>193</v>
      </c>
      <c r="B10" s="18"/>
      <c r="C10" s="16"/>
      <c r="D10" s="18"/>
      <c r="E10" s="232"/>
    </row>
    <row r="11" spans="1:5" ht="14.25" customHeight="1">
      <c r="A11" s="230" t="s">
        <v>194</v>
      </c>
      <c r="B11" s="18"/>
      <c r="C11" s="16"/>
      <c r="D11" s="18"/>
      <c r="E11" s="232"/>
    </row>
    <row r="12" spans="1:5" ht="12.75">
      <c r="A12" s="230" t="s">
        <v>195</v>
      </c>
      <c r="B12" s="18"/>
      <c r="C12" s="16"/>
      <c r="D12" s="18"/>
      <c r="E12" s="232"/>
    </row>
    <row r="13" spans="1:5" ht="12.75">
      <c r="A13" s="230" t="s">
        <v>196</v>
      </c>
      <c r="B13" s="18"/>
      <c r="C13" s="16"/>
      <c r="D13" s="18"/>
      <c r="E13" s="232"/>
    </row>
    <row r="14" spans="1:5" ht="12.75">
      <c r="A14" s="230" t="s">
        <v>197</v>
      </c>
      <c r="B14" s="18"/>
      <c r="C14" s="16"/>
      <c r="D14" s="18"/>
      <c r="E14" s="232"/>
    </row>
    <row r="15" spans="1:5" ht="12.75">
      <c r="A15" s="233" t="s">
        <v>198</v>
      </c>
      <c r="B15" s="236"/>
      <c r="C15" s="234"/>
      <c r="D15" s="236"/>
      <c r="E15" s="235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0.75390625" style="21" customWidth="1"/>
    <col min="2" max="7" width="6.25390625" style="21" customWidth="1"/>
    <col min="8" max="8" width="6.75390625" style="21" customWidth="1"/>
    <col min="9" max="9" width="6.75390625" style="89" customWidth="1"/>
    <col min="10" max="11" width="6.75390625" style="21" customWidth="1"/>
    <col min="12" max="13" width="9.00390625" style="21" customWidth="1"/>
    <col min="14" max="16384" width="9.125" style="21" customWidth="1"/>
  </cols>
  <sheetData>
    <row r="1" spans="1:11" ht="15.75">
      <c r="A1" s="479" t="s">
        <v>209</v>
      </c>
      <c r="B1" s="479"/>
      <c r="C1" s="479"/>
      <c r="D1" s="479"/>
      <c r="E1" s="192" t="str">
        <f>'Приложение №1'!B10</f>
        <v>Передовая 4</v>
      </c>
      <c r="F1" s="237"/>
      <c r="G1" s="237"/>
      <c r="H1" s="237"/>
      <c r="J1" s="190"/>
      <c r="K1" s="179"/>
    </row>
    <row r="2" spans="1:11" ht="12" customHeight="1">
      <c r="A2" s="193" t="s">
        <v>176</v>
      </c>
      <c r="B2" s="195">
        <f>'Приложение №1'!B31</f>
        <v>89.8</v>
      </c>
      <c r="C2" s="191"/>
      <c r="D2" s="179"/>
      <c r="E2" s="191"/>
      <c r="F2" s="191"/>
      <c r="G2" s="191"/>
      <c r="H2" s="191"/>
      <c r="I2" s="192"/>
      <c r="J2" s="179"/>
      <c r="K2" s="179"/>
    </row>
    <row r="3" spans="1:11" ht="12" customHeight="1">
      <c r="A3" s="194" t="s">
        <v>175</v>
      </c>
      <c r="B3" s="196">
        <f>'Приложение №1'!B32</f>
        <v>64.4</v>
      </c>
      <c r="C3" s="191"/>
      <c r="D3" s="179"/>
      <c r="E3" s="191"/>
      <c r="F3" s="191"/>
      <c r="G3" s="191"/>
      <c r="H3" s="191"/>
      <c r="I3" s="192"/>
      <c r="J3" s="179"/>
      <c r="K3" s="179"/>
    </row>
    <row r="4" spans="1:11" ht="12" customHeight="1">
      <c r="A4" s="254" t="s">
        <v>220</v>
      </c>
      <c r="B4" s="255" t="e">
        <f>'Приложение №1'!#REF!</f>
        <v>#REF!</v>
      </c>
      <c r="C4" s="191"/>
      <c r="D4" s="179"/>
      <c r="E4" s="191"/>
      <c r="F4" s="191"/>
      <c r="G4" s="191"/>
      <c r="H4" s="191"/>
      <c r="I4" s="192"/>
      <c r="J4" s="179"/>
      <c r="K4" s="179"/>
    </row>
    <row r="5" spans="1:11" ht="12" customHeight="1">
      <c r="A5" s="256" t="s">
        <v>214</v>
      </c>
      <c r="B5" s="257" t="e">
        <f>#REF!</f>
        <v>#REF!</v>
      </c>
      <c r="C5" s="191"/>
      <c r="D5" s="179"/>
      <c r="E5" s="191"/>
      <c r="F5" s="191"/>
      <c r="G5" s="191"/>
      <c r="H5" s="191"/>
      <c r="I5" s="192"/>
      <c r="J5" s="179"/>
      <c r="K5" s="179"/>
    </row>
    <row r="6" spans="1:11" ht="12" customHeight="1">
      <c r="A6" s="256" t="s">
        <v>215</v>
      </c>
      <c r="B6" s="257" t="e">
        <f>#REF!</f>
        <v>#REF!</v>
      </c>
      <c r="C6" s="191"/>
      <c r="D6" s="179"/>
      <c r="E6" s="191"/>
      <c r="F6" s="191"/>
      <c r="G6" s="191"/>
      <c r="H6" s="191"/>
      <c r="I6" s="192"/>
      <c r="J6" s="179"/>
      <c r="K6" s="179"/>
    </row>
    <row r="7" spans="1:11" ht="12" customHeight="1">
      <c r="A7" s="249" t="s">
        <v>221</v>
      </c>
      <c r="B7" s="250" t="e">
        <f>'Приложение №1'!#REF!</f>
        <v>#REF!</v>
      </c>
      <c r="C7" s="191"/>
      <c r="D7" s="179"/>
      <c r="E7" s="191"/>
      <c r="F7" s="191"/>
      <c r="G7" s="191"/>
      <c r="H7" s="191"/>
      <c r="I7" s="192"/>
      <c r="J7" s="179"/>
      <c r="K7" s="179"/>
    </row>
    <row r="8" spans="1:11" ht="12" customHeight="1">
      <c r="A8" s="251" t="s">
        <v>216</v>
      </c>
      <c r="B8" s="252" t="e">
        <f>#REF!</f>
        <v>#REF!</v>
      </c>
      <c r="C8" s="253">
        <f>(25-5)*365/1000</f>
        <v>7.3</v>
      </c>
      <c r="D8" s="179"/>
      <c r="E8" s="191"/>
      <c r="F8" s="191"/>
      <c r="G8" s="191"/>
      <c r="H8" s="191"/>
      <c r="I8" s="192"/>
      <c r="J8" s="179"/>
      <c r="K8" s="179"/>
    </row>
    <row r="9" spans="1:11" ht="12" customHeight="1">
      <c r="A9" s="251" t="s">
        <v>217</v>
      </c>
      <c r="B9" s="252" t="e">
        <f>#REF!</f>
        <v>#REF!</v>
      </c>
      <c r="C9" s="191"/>
      <c r="D9" s="179"/>
      <c r="E9" s="191"/>
      <c r="F9" s="191"/>
      <c r="G9" s="191"/>
      <c r="H9" s="191"/>
      <c r="I9" s="192"/>
      <c r="J9" s="179"/>
      <c r="K9" s="179"/>
    </row>
    <row r="10" spans="1:11" ht="12" customHeight="1">
      <c r="A10" s="242" t="s">
        <v>218</v>
      </c>
      <c r="B10" s="243" t="e">
        <f>#REF!</f>
        <v>#REF!</v>
      </c>
      <c r="C10" s="191"/>
      <c r="D10" s="179"/>
      <c r="E10" s="191"/>
      <c r="F10" s="191"/>
      <c r="G10" s="191"/>
      <c r="H10" s="191"/>
      <c r="I10" s="192"/>
      <c r="J10" s="179"/>
      <c r="K10" s="179"/>
    </row>
    <row r="11" spans="1:11" ht="12" customHeight="1">
      <c r="A11" s="67"/>
      <c r="B11" s="241"/>
      <c r="C11" s="191"/>
      <c r="D11" s="179"/>
      <c r="E11" s="191"/>
      <c r="F11" s="191"/>
      <c r="G11" s="191"/>
      <c r="H11" s="191"/>
      <c r="I11" s="192"/>
      <c r="J11" s="179"/>
      <c r="K11" s="179"/>
    </row>
    <row r="12" spans="1:11" ht="12" customHeight="1">
      <c r="A12" s="293" t="s">
        <v>171</v>
      </c>
      <c r="B12" s="294"/>
      <c r="C12" s="294"/>
      <c r="D12" s="294"/>
      <c r="E12" s="294"/>
      <c r="F12" s="294"/>
      <c r="G12" s="294"/>
      <c r="H12" s="294"/>
      <c r="I12" s="295"/>
      <c r="J12" s="296"/>
      <c r="K12" s="297"/>
    </row>
    <row r="13" spans="1:11" s="62" customFormat="1" ht="12" customHeight="1">
      <c r="A13" s="272"/>
      <c r="B13" s="272" t="s">
        <v>2</v>
      </c>
      <c r="C13" s="274" t="s">
        <v>172</v>
      </c>
      <c r="D13" s="274" t="s">
        <v>135</v>
      </c>
      <c r="E13" s="477" t="s">
        <v>173</v>
      </c>
      <c r="F13" s="478"/>
      <c r="G13" s="274" t="s">
        <v>174</v>
      </c>
      <c r="H13" s="274" t="s">
        <v>177</v>
      </c>
      <c r="I13" s="292" t="s">
        <v>180</v>
      </c>
      <c r="J13" s="273" t="s">
        <v>130</v>
      </c>
      <c r="K13" s="273" t="s">
        <v>199</v>
      </c>
    </row>
    <row r="14" spans="1:11" s="22" customFormat="1" ht="12" customHeight="1">
      <c r="A14" s="167" t="s">
        <v>19</v>
      </c>
      <c r="B14" s="138" t="e">
        <f>SUM(B15:B15)</f>
        <v>#REF!</v>
      </c>
      <c r="C14" s="139" t="e">
        <f>SUM(C15:C15)</f>
        <v>#REF!</v>
      </c>
      <c r="D14" s="139" t="e">
        <f>SUM(D15:D15)</f>
        <v>#REF!</v>
      </c>
      <c r="E14" s="139" t="e">
        <f>SUM(E15:E15)</f>
        <v>#REF!</v>
      </c>
      <c r="F14" s="139"/>
      <c r="G14" s="139" t="e">
        <f>SUM(G15:G15)</f>
        <v>#REF!</v>
      </c>
      <c r="H14" s="139">
        <f>SUM(H15:H15)</f>
        <v>0</v>
      </c>
      <c r="I14" s="139" t="e">
        <f>SUM(I15:I15)</f>
        <v>#REF!</v>
      </c>
      <c r="J14" s="201" t="e">
        <f>SUM(J15:J15)</f>
        <v>#REF!</v>
      </c>
      <c r="K14" s="140" t="e">
        <f>SUM(K15:K15)</f>
        <v>#REF!</v>
      </c>
    </row>
    <row r="15" spans="1:11" s="22" customFormat="1" ht="12" customHeight="1">
      <c r="A15" s="141" t="s">
        <v>30</v>
      </c>
      <c r="B15" s="142" t="e">
        <f>МОП!I15</f>
        <v>#REF!</v>
      </c>
      <c r="C15" s="99" t="e">
        <f>МОП!N15</f>
        <v>#REF!</v>
      </c>
      <c r="D15" s="99" t="e">
        <f>МОП!O15</f>
        <v>#REF!</v>
      </c>
      <c r="E15" s="99" t="e">
        <f>#REF!</f>
        <v>#REF!</v>
      </c>
      <c r="F15" s="99"/>
      <c r="G15" s="99" t="e">
        <f>#REF!</f>
        <v>#REF!</v>
      </c>
      <c r="I15" s="100" t="e">
        <f>SUM(C15:H15)</f>
        <v>#REF!</v>
      </c>
      <c r="J15" s="104" t="e">
        <f>I15/$B$2/12</f>
        <v>#REF!</v>
      </c>
      <c r="K15" s="202" t="e">
        <f>I15/$B$3/12</f>
        <v>#REF!</v>
      </c>
    </row>
    <row r="16" spans="1:11" s="22" customFormat="1" ht="12" customHeight="1">
      <c r="A16" s="166" t="s">
        <v>36</v>
      </c>
      <c r="B16" s="143" t="e">
        <f aca="true" t="shared" si="0" ref="B16:K16">SUM(B17:B23)</f>
        <v>#REF!</v>
      </c>
      <c r="C16" s="144" t="e">
        <f t="shared" si="0"/>
        <v>#REF!</v>
      </c>
      <c r="D16" s="144" t="e">
        <f t="shared" si="0"/>
        <v>#REF!</v>
      </c>
      <c r="E16" s="144" t="e">
        <f t="shared" si="0"/>
        <v>#REF!</v>
      </c>
      <c r="F16" s="144"/>
      <c r="G16" s="144" t="e">
        <f t="shared" si="0"/>
        <v>#REF!</v>
      </c>
      <c r="H16" s="144" t="e">
        <f t="shared" si="0"/>
        <v>#REF!</v>
      </c>
      <c r="I16" s="144" t="e">
        <f t="shared" si="0"/>
        <v>#REF!</v>
      </c>
      <c r="J16" s="279" t="e">
        <f t="shared" si="0"/>
        <v>#REF!</v>
      </c>
      <c r="K16" s="279" t="e">
        <f t="shared" si="0"/>
        <v>#REF!</v>
      </c>
    </row>
    <row r="17" spans="1:11" s="95" customFormat="1" ht="12" customHeight="1">
      <c r="A17" s="141" t="s">
        <v>20</v>
      </c>
      <c r="B17" s="142" t="e">
        <f>МОП!I16</f>
        <v>#REF!</v>
      </c>
      <c r="C17" s="102" t="e">
        <f>МОП!N16</f>
        <v>#REF!</v>
      </c>
      <c r="D17" s="102" t="e">
        <f>МОП!O16</f>
        <v>#REF!</v>
      </c>
      <c r="E17" s="102" t="e">
        <f>#REF!</f>
        <v>#REF!</v>
      </c>
      <c r="F17" s="102"/>
      <c r="G17" s="102" t="e">
        <f>#REF!</f>
        <v>#REF!</v>
      </c>
      <c r="H17" s="103"/>
      <c r="I17" s="100" t="e">
        <f aca="true" t="shared" si="1" ref="I17:I23">SUM(C17:H17)-F17</f>
        <v>#REF!</v>
      </c>
      <c r="J17" s="104" t="e">
        <f aca="true" t="shared" si="2" ref="J17:J23">I17/$B$2/12</f>
        <v>#REF!</v>
      </c>
      <c r="K17" s="202" t="e">
        <f aca="true" t="shared" si="3" ref="K17:K23">I17/$B$3/12</f>
        <v>#REF!</v>
      </c>
    </row>
    <row r="18" spans="1:11" s="22" customFormat="1" ht="12" customHeight="1">
      <c r="A18" s="109" t="s">
        <v>38</v>
      </c>
      <c r="B18" s="142" t="e">
        <f>МОП!I19</f>
        <v>#REF!</v>
      </c>
      <c r="C18" s="91" t="e">
        <f>МОП!N19</f>
        <v>#REF!</v>
      </c>
      <c r="D18" s="91" t="e">
        <f>МОП!O19</f>
        <v>#REF!</v>
      </c>
      <c r="E18" s="91" t="e">
        <f>#REF!</f>
        <v>#REF!</v>
      </c>
      <c r="F18" s="91"/>
      <c r="G18" s="102" t="e">
        <f>#REF!</f>
        <v>#REF!</v>
      </c>
      <c r="H18" s="145"/>
      <c r="I18" s="100" t="e">
        <f t="shared" si="1"/>
        <v>#REF!</v>
      </c>
      <c r="J18" s="104" t="e">
        <f t="shared" si="2"/>
        <v>#REF!</v>
      </c>
      <c r="K18" s="202" t="e">
        <f t="shared" si="3"/>
        <v>#REF!</v>
      </c>
    </row>
    <row r="19" spans="1:11" s="22" customFormat="1" ht="12" customHeight="1">
      <c r="A19" s="109" t="s">
        <v>21</v>
      </c>
      <c r="B19" s="142" t="e">
        <f>МОП!I20</f>
        <v>#REF!</v>
      </c>
      <c r="C19" s="102" t="e">
        <f>МОП!N20</f>
        <v>#REF!</v>
      </c>
      <c r="D19" s="102" t="e">
        <f>МОП!O20</f>
        <v>#REF!</v>
      </c>
      <c r="E19" s="102" t="e">
        <f>#REF!</f>
        <v>#REF!</v>
      </c>
      <c r="F19" s="102"/>
      <c r="G19" s="102" t="e">
        <f>#REF!</f>
        <v>#REF!</v>
      </c>
      <c r="H19" s="101"/>
      <c r="I19" s="100" t="e">
        <f t="shared" si="1"/>
        <v>#REF!</v>
      </c>
      <c r="J19" s="104" t="e">
        <f t="shared" si="2"/>
        <v>#REF!</v>
      </c>
      <c r="K19" s="202" t="e">
        <f t="shared" si="3"/>
        <v>#REF!</v>
      </c>
    </row>
    <row r="20" spans="1:11" s="22" customFormat="1" ht="12" customHeight="1">
      <c r="A20" s="109" t="s">
        <v>22</v>
      </c>
      <c r="B20" s="142" t="e">
        <f>МОП!I23</f>
        <v>#REF!</v>
      </c>
      <c r="C20" s="102" t="e">
        <f>МОП!N23</f>
        <v>#REF!</v>
      </c>
      <c r="D20" s="102" t="e">
        <f>МОП!O23</f>
        <v>#REF!</v>
      </c>
      <c r="E20" s="102" t="e">
        <f>#REF!</f>
        <v>#REF!</v>
      </c>
      <c r="F20" s="102"/>
      <c r="G20" s="102" t="e">
        <f>#REF!</f>
        <v>#REF!</v>
      </c>
      <c r="H20" s="101"/>
      <c r="I20" s="100" t="e">
        <f t="shared" si="1"/>
        <v>#REF!</v>
      </c>
      <c r="J20" s="104" t="e">
        <f t="shared" si="2"/>
        <v>#REF!</v>
      </c>
      <c r="K20" s="202" t="e">
        <f t="shared" si="3"/>
        <v>#REF!</v>
      </c>
    </row>
    <row r="21" spans="1:11" s="22" customFormat="1" ht="12" customHeight="1">
      <c r="A21" s="109" t="s">
        <v>23</v>
      </c>
      <c r="B21" s="142" t="e">
        <f>МОП!I24</f>
        <v>#REF!</v>
      </c>
      <c r="C21" s="102" t="e">
        <f>МОП!N24</f>
        <v>#REF!</v>
      </c>
      <c r="D21" s="102" t="e">
        <f>МОП!O24</f>
        <v>#REF!</v>
      </c>
      <c r="E21" s="102" t="e">
        <f>#REF!</f>
        <v>#REF!</v>
      </c>
      <c r="F21" s="102"/>
      <c r="G21" s="102" t="e">
        <f>#REF!</f>
        <v>#REF!</v>
      </c>
      <c r="H21" s="101"/>
      <c r="I21" s="100" t="e">
        <f t="shared" si="1"/>
        <v>#REF!</v>
      </c>
      <c r="J21" s="104" t="e">
        <f t="shared" si="2"/>
        <v>#REF!</v>
      </c>
      <c r="K21" s="202" t="e">
        <f t="shared" si="3"/>
        <v>#REF!</v>
      </c>
    </row>
    <row r="22" spans="1:11" s="261" customFormat="1" ht="12" customHeight="1">
      <c r="A22" s="258" t="s">
        <v>39</v>
      </c>
      <c r="B22" s="262"/>
      <c r="C22" s="259"/>
      <c r="D22" s="259"/>
      <c r="E22" s="260"/>
      <c r="G22" s="259"/>
      <c r="H22" s="260"/>
      <c r="I22" s="100">
        <f t="shared" si="1"/>
        <v>0</v>
      </c>
      <c r="J22" s="104">
        <f t="shared" si="2"/>
        <v>0</v>
      </c>
      <c r="K22" s="202">
        <f t="shared" si="3"/>
        <v>0</v>
      </c>
    </row>
    <row r="23" spans="1:11" s="22" customFormat="1" ht="12" customHeight="1">
      <c r="A23" s="109" t="s">
        <v>40</v>
      </c>
      <c r="B23" s="110"/>
      <c r="C23" s="101"/>
      <c r="D23" s="101"/>
      <c r="E23" s="102"/>
      <c r="F23" s="101"/>
      <c r="G23" s="101"/>
      <c r="H23" s="102" t="e">
        <f>B6*B5*B4</f>
        <v>#REF!</v>
      </c>
      <c r="I23" s="100" t="e">
        <f t="shared" si="1"/>
        <v>#REF!</v>
      </c>
      <c r="J23" s="104" t="e">
        <f t="shared" si="2"/>
        <v>#REF!</v>
      </c>
      <c r="K23" s="202" t="e">
        <f t="shared" si="3"/>
        <v>#REF!</v>
      </c>
    </row>
    <row r="24" spans="1:11" s="95" customFormat="1" ht="12" customHeight="1">
      <c r="A24" s="176" t="s">
        <v>24</v>
      </c>
      <c r="B24" s="146" t="e">
        <f>SUM(B25:B29)</f>
        <v>#REF!</v>
      </c>
      <c r="C24" s="94" t="e">
        <f>SUM(C25:C29)</f>
        <v>#REF!</v>
      </c>
      <c r="D24" s="94" t="e">
        <f aca="true" t="shared" si="4" ref="D24:K24">SUM(D25:D29)</f>
        <v>#REF!</v>
      </c>
      <c r="E24" s="94" t="e">
        <f t="shared" si="4"/>
        <v>#REF!</v>
      </c>
      <c r="F24" s="94"/>
      <c r="G24" s="94" t="e">
        <f t="shared" si="4"/>
        <v>#REF!</v>
      </c>
      <c r="H24" s="94" t="e">
        <f t="shared" si="4"/>
        <v>#REF!</v>
      </c>
      <c r="I24" s="94" t="e">
        <f t="shared" si="4"/>
        <v>#REF!</v>
      </c>
      <c r="J24" s="146" t="e">
        <f t="shared" si="4"/>
        <v>#REF!</v>
      </c>
      <c r="K24" s="146" t="e">
        <f t="shared" si="4"/>
        <v>#REF!</v>
      </c>
    </row>
    <row r="25" spans="1:11" s="22" customFormat="1" ht="12" customHeight="1">
      <c r="A25" s="109" t="s">
        <v>109</v>
      </c>
      <c r="B25" s="147" t="e">
        <f>#REF!</f>
        <v>#REF!</v>
      </c>
      <c r="C25" s="91" t="e">
        <f>#REF!</f>
        <v>#REF!</v>
      </c>
      <c r="D25" s="91" t="e">
        <f>#REF!</f>
        <v>#REF!</v>
      </c>
      <c r="E25" s="102" t="e">
        <f>IF(B25&gt;0,F25)</f>
        <v>#REF!</v>
      </c>
      <c r="F25" s="148" t="e">
        <f>#REF!</f>
        <v>#REF!</v>
      </c>
      <c r="G25" s="91" t="e">
        <f>#REF!</f>
        <v>#REF!</v>
      </c>
      <c r="H25" s="148"/>
      <c r="I25" s="100" t="e">
        <f>SUM(C25:H25)-F25</f>
        <v>#REF!</v>
      </c>
      <c r="J25" s="104" t="e">
        <f>I25/$B$2/12</f>
        <v>#REF!</v>
      </c>
      <c r="K25" s="202" t="e">
        <f>I25/$B$3/12</f>
        <v>#REF!</v>
      </c>
    </row>
    <row r="26" spans="1:11" s="22" customFormat="1" ht="12" customHeight="1">
      <c r="A26" s="109" t="s">
        <v>110</v>
      </c>
      <c r="B26" s="147" t="e">
        <f>#REF!</f>
        <v>#REF!</v>
      </c>
      <c r="C26" s="91" t="e">
        <f>#REF!</f>
        <v>#REF!</v>
      </c>
      <c r="D26" s="91" t="e">
        <f>#REF!</f>
        <v>#REF!</v>
      </c>
      <c r="E26" s="102" t="e">
        <f>IF(B26&gt;0,F26)</f>
        <v>#REF!</v>
      </c>
      <c r="F26" s="102" t="e">
        <f>#REF!</f>
        <v>#REF!</v>
      </c>
      <c r="G26" s="91" t="e">
        <f>#REF!</f>
        <v>#REF!</v>
      </c>
      <c r="H26" s="101"/>
      <c r="I26" s="100" t="e">
        <f>SUM(C26:H26)-F26</f>
        <v>#REF!</v>
      </c>
      <c r="J26" s="104" t="e">
        <f>I26/$B$2/12</f>
        <v>#REF!</v>
      </c>
      <c r="K26" s="202" t="e">
        <f>I26/$B$3/12</f>
        <v>#REF!</v>
      </c>
    </row>
    <row r="27" spans="1:11" s="22" customFormat="1" ht="12" customHeight="1">
      <c r="A27" s="109" t="s">
        <v>111</v>
      </c>
      <c r="B27" s="240" t="e">
        <f>#REF!</f>
        <v>#REF!</v>
      </c>
      <c r="C27" s="91" t="e">
        <f>#REF!</f>
        <v>#REF!</v>
      </c>
      <c r="D27" s="91" t="e">
        <f>#REF!</f>
        <v>#REF!</v>
      </c>
      <c r="E27" s="102" t="e">
        <f>IF(B27&gt;0,F27)</f>
        <v>#REF!</v>
      </c>
      <c r="F27" s="102" t="e">
        <f>#REF!</f>
        <v>#REF!</v>
      </c>
      <c r="G27" s="91" t="e">
        <f>#REF!</f>
        <v>#REF!</v>
      </c>
      <c r="H27" s="101"/>
      <c r="I27" s="100" t="e">
        <f>SUM(C27:H27)-F27</f>
        <v>#REF!</v>
      </c>
      <c r="J27" s="104" t="e">
        <f>I27/$B$2/12</f>
        <v>#REF!</v>
      </c>
      <c r="K27" s="202" t="e">
        <f>I27/$B$3/12</f>
        <v>#REF!</v>
      </c>
    </row>
    <row r="28" spans="1:11" s="22" customFormat="1" ht="12" customHeight="1">
      <c r="A28" s="109" t="s">
        <v>112</v>
      </c>
      <c r="B28" s="240" t="e">
        <f>#REF!</f>
        <v>#REF!</v>
      </c>
      <c r="C28" s="91" t="e">
        <f>#REF!</f>
        <v>#REF!</v>
      </c>
      <c r="D28" s="91" t="e">
        <f>#REF!</f>
        <v>#REF!</v>
      </c>
      <c r="E28" s="102" t="e">
        <f>IF(B28&gt;0,F28)</f>
        <v>#REF!</v>
      </c>
      <c r="F28" s="102" t="e">
        <f>#REF!</f>
        <v>#REF!</v>
      </c>
      <c r="G28" s="91" t="e">
        <f>#REF!</f>
        <v>#REF!</v>
      </c>
      <c r="H28" s="101"/>
      <c r="I28" s="100" t="e">
        <f>SUM(C28:H28)-F28</f>
        <v>#REF!</v>
      </c>
      <c r="J28" s="104" t="e">
        <f>I28/$B$2/12</f>
        <v>#REF!</v>
      </c>
      <c r="K28" s="202" t="e">
        <f>I28/$B$3/12</f>
        <v>#REF!</v>
      </c>
    </row>
    <row r="29" spans="1:11" s="22" customFormat="1" ht="24" customHeight="1">
      <c r="A29" s="109" t="s">
        <v>245</v>
      </c>
      <c r="B29" s="240" t="e">
        <f>#REF!</f>
        <v>#REF!</v>
      </c>
      <c r="C29" s="91" t="e">
        <f>#REF!</f>
        <v>#REF!</v>
      </c>
      <c r="D29" s="91" t="e">
        <f>#REF!</f>
        <v>#REF!</v>
      </c>
      <c r="E29" s="102" t="e">
        <f>IF(B29&gt;0,F29)</f>
        <v>#REF!</v>
      </c>
      <c r="F29" s="102" t="e">
        <f>#REF!</f>
        <v>#REF!</v>
      </c>
      <c r="G29" s="91" t="e">
        <f>#REF!</f>
        <v>#REF!</v>
      </c>
      <c r="H29" s="101" t="e">
        <f>#REF!</f>
        <v>#REF!</v>
      </c>
      <c r="I29" s="100" t="e">
        <f>SUM(C29:H29)-F29</f>
        <v>#REF!</v>
      </c>
      <c r="J29" s="104" t="e">
        <f>I29/$B$2/12</f>
        <v>#REF!</v>
      </c>
      <c r="K29" s="202" t="e">
        <f>I29/$B$3/12</f>
        <v>#REF!</v>
      </c>
    </row>
    <row r="30" spans="1:11" s="22" customFormat="1" ht="12" customHeight="1">
      <c r="A30" s="168" t="s">
        <v>25</v>
      </c>
      <c r="B30" s="149" t="e">
        <f aca="true" t="shared" si="5" ref="B30:K30">SUM(B31:B38)</f>
        <v>#REF!</v>
      </c>
      <c r="C30" s="150" t="e">
        <f t="shared" si="5"/>
        <v>#REF!</v>
      </c>
      <c r="D30" s="150" t="e">
        <f t="shared" si="5"/>
        <v>#REF!</v>
      </c>
      <c r="E30" s="150" t="e">
        <f t="shared" si="5"/>
        <v>#REF!</v>
      </c>
      <c r="F30" s="150"/>
      <c r="G30" s="150" t="e">
        <f t="shared" si="5"/>
        <v>#REF!</v>
      </c>
      <c r="H30" s="150" t="e">
        <f t="shared" si="5"/>
        <v>#REF!</v>
      </c>
      <c r="I30" s="150" t="e">
        <f t="shared" si="5"/>
        <v>#REF!</v>
      </c>
      <c r="J30" s="149" t="e">
        <f t="shared" si="5"/>
        <v>#REF!</v>
      </c>
      <c r="K30" s="149" t="e">
        <f t="shared" si="5"/>
        <v>#REF!</v>
      </c>
    </row>
    <row r="31" spans="1:11" s="22" customFormat="1" ht="12" customHeight="1">
      <c r="A31" s="141" t="s">
        <v>113</v>
      </c>
      <c r="B31" s="110"/>
      <c r="C31" s="91"/>
      <c r="D31" s="91"/>
      <c r="E31" s="145"/>
      <c r="F31" s="145"/>
      <c r="G31" s="145"/>
      <c r="H31" s="145"/>
      <c r="I31" s="100"/>
      <c r="J31" s="104">
        <f aca="true" t="shared" si="6" ref="J31:J38">I31/$B$2/12</f>
        <v>0</v>
      </c>
      <c r="K31" s="202">
        <f aca="true" t="shared" si="7" ref="K31:K38">I31/$B$3/12</f>
        <v>0</v>
      </c>
    </row>
    <row r="32" spans="1:11" s="22" customFormat="1" ht="12" customHeight="1">
      <c r="A32" s="68" t="s">
        <v>10</v>
      </c>
      <c r="B32" s="113" t="e">
        <f>#REF!</f>
        <v>#REF!</v>
      </c>
      <c r="C32" s="91" t="e">
        <f>#REF!</f>
        <v>#REF!</v>
      </c>
      <c r="D32" s="91" t="e">
        <f>#REF!</f>
        <v>#REF!</v>
      </c>
      <c r="E32" s="102" t="e">
        <f>IF(B32&gt;0,F32)</f>
        <v>#REF!</v>
      </c>
      <c r="G32" s="91" t="e">
        <f>#REF!</f>
        <v>#REF!</v>
      </c>
      <c r="H32" s="145"/>
      <c r="I32" s="100" t="e">
        <f aca="true" t="shared" si="8" ref="I32:I38">SUM(C32:H32)-F32</f>
        <v>#REF!</v>
      </c>
      <c r="J32" s="104" t="e">
        <f t="shared" si="6"/>
        <v>#REF!</v>
      </c>
      <c r="K32" s="202" t="e">
        <f t="shared" si="7"/>
        <v>#REF!</v>
      </c>
    </row>
    <row r="33" spans="1:11" s="22" customFormat="1" ht="12" customHeight="1">
      <c r="A33" s="68" t="s">
        <v>11</v>
      </c>
      <c r="B33" s="286" t="e">
        <f>#REF!</f>
        <v>#REF!</v>
      </c>
      <c r="C33" s="91" t="e">
        <f>#REF!</f>
        <v>#REF!</v>
      </c>
      <c r="D33" s="91" t="e">
        <f>#REF!</f>
        <v>#REF!</v>
      </c>
      <c r="E33" s="102" t="e">
        <f>IF(B33&gt;0,F33)</f>
        <v>#REF!</v>
      </c>
      <c r="F33" s="145"/>
      <c r="G33" s="91" t="e">
        <f>#REF!</f>
        <v>#REF!</v>
      </c>
      <c r="H33" s="145"/>
      <c r="I33" s="100" t="e">
        <f t="shared" si="8"/>
        <v>#REF!</v>
      </c>
      <c r="J33" s="104" t="e">
        <f t="shared" si="6"/>
        <v>#REF!</v>
      </c>
      <c r="K33" s="202" t="e">
        <f t="shared" si="7"/>
        <v>#REF!</v>
      </c>
    </row>
    <row r="34" spans="1:11" s="22" customFormat="1" ht="12" customHeight="1">
      <c r="A34" s="68" t="s">
        <v>181</v>
      </c>
      <c r="B34" s="113" t="e">
        <f>#REF!</f>
        <v>#REF!</v>
      </c>
      <c r="C34" s="91" t="e">
        <f>#REF!</f>
        <v>#REF!</v>
      </c>
      <c r="D34" s="91" t="e">
        <f>#REF!</f>
        <v>#REF!</v>
      </c>
      <c r="E34" s="102" t="e">
        <f>IF(B34&gt;0,F34)</f>
        <v>#REF!</v>
      </c>
      <c r="F34" s="91" t="e">
        <f>#REF!</f>
        <v>#REF!</v>
      </c>
      <c r="G34" s="91" t="e">
        <f>#REF!</f>
        <v>#REF!</v>
      </c>
      <c r="H34" s="145"/>
      <c r="I34" s="100" t="e">
        <f t="shared" si="8"/>
        <v>#REF!</v>
      </c>
      <c r="J34" s="104" t="e">
        <f t="shared" si="6"/>
        <v>#REF!</v>
      </c>
      <c r="K34" s="202" t="e">
        <f t="shared" si="7"/>
        <v>#REF!</v>
      </c>
    </row>
    <row r="35" spans="1:11" s="22" customFormat="1" ht="12" customHeight="1">
      <c r="A35" s="68" t="s">
        <v>1</v>
      </c>
      <c r="B35" s="113" t="e">
        <f>#REF!</f>
        <v>#REF!</v>
      </c>
      <c r="C35" s="91" t="e">
        <f>#REF!</f>
        <v>#REF!</v>
      </c>
      <c r="D35" s="91" t="e">
        <f>#REF!</f>
        <v>#REF!</v>
      </c>
      <c r="E35" s="102" t="e">
        <f>IF(B35&gt;0,F35)</f>
        <v>#REF!</v>
      </c>
      <c r="F35" s="91" t="e">
        <f>#REF!</f>
        <v>#REF!</v>
      </c>
      <c r="G35" s="91" t="e">
        <f>#REF!</f>
        <v>#REF!</v>
      </c>
      <c r="H35" s="145"/>
      <c r="I35" s="100" t="e">
        <f t="shared" si="8"/>
        <v>#REF!</v>
      </c>
      <c r="J35" s="104" t="e">
        <f t="shared" si="6"/>
        <v>#REF!</v>
      </c>
      <c r="K35" s="202" t="e">
        <f t="shared" si="7"/>
        <v>#REF!</v>
      </c>
    </row>
    <row r="36" spans="1:11" s="22" customFormat="1" ht="12" customHeight="1">
      <c r="A36" s="109" t="s">
        <v>114</v>
      </c>
      <c r="B36" s="110"/>
      <c r="C36" s="88"/>
      <c r="D36" s="88"/>
      <c r="E36" s="101"/>
      <c r="F36" s="101"/>
      <c r="G36" s="101"/>
      <c r="H36" s="102" t="e">
        <f>B10*B2*12</f>
        <v>#REF!</v>
      </c>
      <c r="I36" s="100" t="e">
        <f t="shared" si="8"/>
        <v>#REF!</v>
      </c>
      <c r="J36" s="104" t="e">
        <f t="shared" si="6"/>
        <v>#REF!</v>
      </c>
      <c r="K36" s="202" t="e">
        <f t="shared" si="7"/>
        <v>#REF!</v>
      </c>
    </row>
    <row r="37" spans="1:11" s="22" customFormat="1" ht="12" customHeight="1">
      <c r="A37" s="109" t="s">
        <v>115</v>
      </c>
      <c r="B37" s="110"/>
      <c r="C37" s="88"/>
      <c r="D37" s="88"/>
      <c r="E37" s="105"/>
      <c r="F37" s="105"/>
      <c r="G37" s="105"/>
      <c r="H37" s="91" t="e">
        <f>#REF!</f>
        <v>#REF!</v>
      </c>
      <c r="I37" s="100" t="e">
        <f t="shared" si="8"/>
        <v>#REF!</v>
      </c>
      <c r="J37" s="104" t="e">
        <f t="shared" si="6"/>
        <v>#REF!</v>
      </c>
      <c r="K37" s="202" t="e">
        <f t="shared" si="7"/>
        <v>#REF!</v>
      </c>
    </row>
    <row r="38" spans="1:11" s="22" customFormat="1" ht="12" customHeight="1">
      <c r="A38" s="109" t="s">
        <v>116</v>
      </c>
      <c r="B38" s="110"/>
      <c r="C38" s="88"/>
      <c r="D38" s="88"/>
      <c r="E38" s="105"/>
      <c r="F38" s="105"/>
      <c r="G38" s="105"/>
      <c r="H38" s="91" t="e">
        <f>#REF!</f>
        <v>#REF!</v>
      </c>
      <c r="I38" s="100" t="e">
        <f t="shared" si="8"/>
        <v>#REF!</v>
      </c>
      <c r="J38" s="104" t="e">
        <f t="shared" si="6"/>
        <v>#REF!</v>
      </c>
      <c r="K38" s="202" t="e">
        <f t="shared" si="7"/>
        <v>#REF!</v>
      </c>
    </row>
    <row r="39" spans="1:11" s="22" customFormat="1" ht="12" customHeight="1">
      <c r="A39" s="208"/>
      <c r="B39" s="209"/>
      <c r="C39" s="210"/>
      <c r="D39" s="210"/>
      <c r="E39" s="211"/>
      <c r="F39" s="211"/>
      <c r="G39" s="211"/>
      <c r="H39" s="212"/>
      <c r="I39" s="213" t="e">
        <f>I14+I16+I24+I30</f>
        <v>#REF!</v>
      </c>
      <c r="J39" s="277" t="e">
        <f>J14+J16+J24+J30</f>
        <v>#REF!</v>
      </c>
      <c r="K39" s="277" t="e">
        <f>K14+K16+K24+K30</f>
        <v>#REF!</v>
      </c>
    </row>
    <row r="40" spans="1:11" s="22" customFormat="1" ht="12" customHeight="1">
      <c r="A40" s="151" t="s">
        <v>41</v>
      </c>
      <c r="B40" s="152" t="e">
        <f>SUM(B41:B43)</f>
        <v>#REF!</v>
      </c>
      <c r="C40" s="152" t="e">
        <f>SUM(C41:C43)</f>
        <v>#REF!</v>
      </c>
      <c r="D40" s="152" t="e">
        <f aca="true" t="shared" si="9" ref="D40:K40">SUM(D41:D43)</f>
        <v>#REF!</v>
      </c>
      <c r="E40" s="152">
        <f t="shared" si="9"/>
        <v>0</v>
      </c>
      <c r="F40" s="152"/>
      <c r="G40" s="152">
        <f t="shared" si="9"/>
        <v>0</v>
      </c>
      <c r="H40" s="152" t="e">
        <f t="shared" si="9"/>
        <v>#REF!</v>
      </c>
      <c r="I40" s="152" t="e">
        <f t="shared" si="9"/>
        <v>#REF!</v>
      </c>
      <c r="J40" s="276" t="e">
        <f t="shared" si="9"/>
        <v>#REF!</v>
      </c>
      <c r="K40" s="276" t="e">
        <f t="shared" si="9"/>
        <v>#REF!</v>
      </c>
    </row>
    <row r="41" spans="1:11" s="22" customFormat="1" ht="12" customHeight="1">
      <c r="A41" s="153" t="s">
        <v>117</v>
      </c>
      <c r="B41" s="154"/>
      <c r="C41" s="103"/>
      <c r="D41" s="103"/>
      <c r="E41" s="103"/>
      <c r="F41" s="103"/>
      <c r="G41" s="103"/>
      <c r="H41" s="106" t="e">
        <f>I39*0.1</f>
        <v>#REF!</v>
      </c>
      <c r="I41" s="100" t="e">
        <f>SUM(C41:H41)-F41</f>
        <v>#REF!</v>
      </c>
      <c r="J41" s="104" t="e">
        <f>I41/$B$2/12</f>
        <v>#REF!</v>
      </c>
      <c r="K41" s="202" t="e">
        <f>I41/$B$3/12</f>
        <v>#REF!</v>
      </c>
    </row>
    <row r="42" spans="1:11" s="22" customFormat="1" ht="12" customHeight="1">
      <c r="A42" s="291" t="s">
        <v>243</v>
      </c>
      <c r="B42" s="154"/>
      <c r="C42" s="103"/>
      <c r="D42" s="103"/>
      <c r="E42" s="103"/>
      <c r="F42" s="103"/>
      <c r="G42" s="103"/>
      <c r="H42" s="106" t="e">
        <f>#REF!</f>
        <v>#REF!</v>
      </c>
      <c r="I42" s="100" t="e">
        <f>SUM(C42:H42)-F42</f>
        <v>#REF!</v>
      </c>
      <c r="J42" s="104" t="e">
        <f>I42/$B$2/12</f>
        <v>#REF!</v>
      </c>
      <c r="K42" s="202" t="e">
        <f>I42/$B$3/12</f>
        <v>#REF!</v>
      </c>
    </row>
    <row r="43" spans="1:11" s="22" customFormat="1" ht="12" customHeight="1">
      <c r="A43" s="291" t="s">
        <v>188</v>
      </c>
      <c r="B43" s="102" t="e">
        <f>#REF!</f>
        <v>#REF!</v>
      </c>
      <c r="C43" s="106" t="e">
        <f>#REF!</f>
        <v>#REF!</v>
      </c>
      <c r="D43" s="106" t="e">
        <f>#REF!</f>
        <v>#REF!</v>
      </c>
      <c r="E43" s="106">
        <v>0</v>
      </c>
      <c r="F43" s="106"/>
      <c r="G43" s="103"/>
      <c r="H43" s="106"/>
      <c r="I43" s="100" t="e">
        <f>SUM(C43:H43)</f>
        <v>#REF!</v>
      </c>
      <c r="J43" s="104" t="e">
        <f>I43/$B$2/12</f>
        <v>#REF!</v>
      </c>
      <c r="K43" s="202" t="e">
        <f>I43/$B$3/12</f>
        <v>#REF!</v>
      </c>
    </row>
    <row r="44" spans="1:11" s="22" customFormat="1" ht="12" customHeight="1">
      <c r="A44" s="155" t="s">
        <v>108</v>
      </c>
      <c r="B44" s="156" t="e">
        <f>B14+B16+B24+B30+B40</f>
        <v>#REF!</v>
      </c>
      <c r="C44" s="156" t="e">
        <f>C14+C16+C24+C30+C40</f>
        <v>#REF!</v>
      </c>
      <c r="D44" s="156" t="e">
        <f>D14+D16+D24+D30+D40</f>
        <v>#REF!</v>
      </c>
      <c r="E44" s="156" t="e">
        <f>E14+E16+E24+E30+E40</f>
        <v>#REF!</v>
      </c>
      <c r="F44" s="156"/>
      <c r="G44" s="156" t="e">
        <f>G14+G16+G24+G30+G40</f>
        <v>#REF!</v>
      </c>
      <c r="H44" s="156" t="e">
        <f>H14+H16+H24+H30+H40</f>
        <v>#REF!</v>
      </c>
      <c r="I44" s="156" t="e">
        <f>I14+I16+I24+I30+I40</f>
        <v>#REF!</v>
      </c>
      <c r="J44" s="278" t="e">
        <f>J14+J16+J24+J30+J40</f>
        <v>#REF!</v>
      </c>
      <c r="K44" s="278" t="e">
        <f>K14+K16+K24+K30+K40</f>
        <v>#REF!</v>
      </c>
    </row>
    <row r="45" spans="1:11" ht="39.75" customHeight="1">
      <c r="A45" s="179"/>
      <c r="B45" s="179"/>
      <c r="C45" s="197"/>
      <c r="D45" s="197"/>
      <c r="E45" s="197"/>
      <c r="F45" s="197"/>
      <c r="G45" s="197"/>
      <c r="H45" s="197"/>
      <c r="I45" s="192"/>
      <c r="J45" s="197"/>
      <c r="K45" s="197"/>
    </row>
    <row r="46" spans="1:11" ht="12" customHeight="1">
      <c r="A46" s="298" t="s">
        <v>3</v>
      </c>
      <c r="B46" s="299"/>
      <c r="C46" s="299"/>
      <c r="D46" s="299"/>
      <c r="E46" s="299"/>
      <c r="F46" s="299"/>
      <c r="G46" s="299"/>
      <c r="H46" s="299"/>
      <c r="I46" s="300"/>
      <c r="J46" s="299"/>
      <c r="K46" s="301"/>
    </row>
    <row r="47" spans="1:11" s="62" customFormat="1" ht="12" customHeight="1">
      <c r="A47" s="55"/>
      <c r="B47" s="55" t="s">
        <v>2</v>
      </c>
      <c r="C47" s="56" t="s">
        <v>172</v>
      </c>
      <c r="D47" s="56" t="s">
        <v>135</v>
      </c>
      <c r="E47" s="56" t="s">
        <v>173</v>
      </c>
      <c r="F47" s="56"/>
      <c r="G47" s="56" t="s">
        <v>174</v>
      </c>
      <c r="H47" s="56" t="s">
        <v>177</v>
      </c>
      <c r="I47" s="55" t="s">
        <v>180</v>
      </c>
      <c r="J47" s="64" t="s">
        <v>130</v>
      </c>
      <c r="K47" s="64" t="s">
        <v>187</v>
      </c>
    </row>
    <row r="48" spans="1:11" s="62" customFormat="1" ht="12" customHeight="1">
      <c r="A48" s="157" t="s">
        <v>27</v>
      </c>
      <c r="B48" s="136"/>
      <c r="C48" s="137"/>
      <c r="D48" s="137"/>
      <c r="E48" s="137"/>
      <c r="F48" s="137"/>
      <c r="G48" s="137"/>
      <c r="H48" s="137"/>
      <c r="I48" s="280" t="e">
        <f>SUM(I49:I52)</f>
        <v>#REF!</v>
      </c>
      <c r="J48" s="159" t="e">
        <f>SUM(J49:J52)</f>
        <v>#REF!</v>
      </c>
      <c r="K48" s="159" t="e">
        <f>SUM(K49:K52)</f>
        <v>#REF!</v>
      </c>
    </row>
    <row r="49" spans="1:11" s="22" customFormat="1" ht="12" customHeight="1">
      <c r="A49" s="120" t="s">
        <v>8</v>
      </c>
      <c r="B49" s="128" t="e">
        <f>МОП!I32</f>
        <v>#REF!</v>
      </c>
      <c r="C49" s="102" t="e">
        <f>МОП!N32</f>
        <v>#REF!</v>
      </c>
      <c r="D49" s="102" t="e">
        <f>МОП!O32</f>
        <v>#REF!</v>
      </c>
      <c r="E49" s="101"/>
      <c r="F49" s="101"/>
      <c r="G49" s="101"/>
      <c r="H49" s="101"/>
      <c r="I49" s="100" t="e">
        <f>SUM(C49:H49)</f>
        <v>#REF!</v>
      </c>
      <c r="J49" s="283" t="e">
        <f aca="true" t="shared" si="10" ref="J49:K62">I49/$B$2/12</f>
        <v>#REF!</v>
      </c>
      <c r="K49" s="284" t="e">
        <f t="shared" si="10"/>
        <v>#REF!</v>
      </c>
    </row>
    <row r="50" spans="1:11" s="22" customFormat="1" ht="12" customHeight="1">
      <c r="A50" s="121" t="s">
        <v>144</v>
      </c>
      <c r="B50" s="128" t="e">
        <f>МОП!I33</f>
        <v>#REF!</v>
      </c>
      <c r="C50" s="102" t="e">
        <f>МОП!N33</f>
        <v>#REF!</v>
      </c>
      <c r="D50" s="102" t="e">
        <f>МОП!O33</f>
        <v>#REF!</v>
      </c>
      <c r="E50" s="101"/>
      <c r="F50" s="101"/>
      <c r="G50" s="101"/>
      <c r="H50" s="101"/>
      <c r="I50" s="100" t="e">
        <f>SUM(C50:H50)</f>
        <v>#REF!</v>
      </c>
      <c r="J50" s="283" t="e">
        <f t="shared" si="10"/>
        <v>#REF!</v>
      </c>
      <c r="K50" s="284" t="e">
        <f t="shared" si="10"/>
        <v>#REF!</v>
      </c>
    </row>
    <row r="51" spans="1:11" s="22" customFormat="1" ht="12" customHeight="1">
      <c r="A51" s="120" t="s">
        <v>5</v>
      </c>
      <c r="B51" s="128" t="e">
        <f>МОП!I34</f>
        <v>#REF!</v>
      </c>
      <c r="C51" s="102" t="e">
        <f>МОП!N34</f>
        <v>#REF!</v>
      </c>
      <c r="D51" s="102" t="e">
        <f>МОП!O34</f>
        <v>#REF!</v>
      </c>
      <c r="E51" s="101"/>
      <c r="F51" s="101"/>
      <c r="G51" s="101"/>
      <c r="H51" s="101"/>
      <c r="I51" s="100" t="e">
        <f>SUM(C51:H51)</f>
        <v>#REF!</v>
      </c>
      <c r="J51" s="283" t="e">
        <f t="shared" si="10"/>
        <v>#REF!</v>
      </c>
      <c r="K51" s="284" t="e">
        <f t="shared" si="10"/>
        <v>#REF!</v>
      </c>
    </row>
    <row r="52" spans="1:11" s="22" customFormat="1" ht="12" customHeight="1">
      <c r="A52" s="120" t="s">
        <v>145</v>
      </c>
      <c r="B52" s="128" t="e">
        <f>МОП!I35</f>
        <v>#REF!</v>
      </c>
      <c r="C52" s="102" t="e">
        <f>МОП!N35</f>
        <v>#REF!</v>
      </c>
      <c r="D52" s="102" t="e">
        <f>МОП!O35</f>
        <v>#REF!</v>
      </c>
      <c r="E52" s="101"/>
      <c r="F52" s="101"/>
      <c r="G52" s="101"/>
      <c r="H52" s="101"/>
      <c r="I52" s="100" t="e">
        <f>SUM(C52:H52)</f>
        <v>#REF!</v>
      </c>
      <c r="J52" s="283" t="e">
        <f t="shared" si="10"/>
        <v>#REF!</v>
      </c>
      <c r="K52" s="284" t="e">
        <f t="shared" si="10"/>
        <v>#REF!</v>
      </c>
    </row>
    <row r="53" spans="1:11" ht="12" customHeight="1">
      <c r="A53" s="158" t="s">
        <v>36</v>
      </c>
      <c r="B53" s="135" t="e">
        <f>МОП!I36</f>
        <v>#REF!</v>
      </c>
      <c r="C53" s="134" t="e">
        <f>МОП!N36</f>
        <v>#REF!</v>
      </c>
      <c r="D53" s="134" t="e">
        <f>МОП!O36</f>
        <v>#REF!</v>
      </c>
      <c r="E53" s="133"/>
      <c r="F53" s="133"/>
      <c r="G53" s="133"/>
      <c r="H53" s="133"/>
      <c r="I53" s="281" t="e">
        <f>SUM(I54:I56)</f>
        <v>#REF!</v>
      </c>
      <c r="J53" s="134" t="e">
        <f>SUM(J54:J56)</f>
        <v>#REF!</v>
      </c>
      <c r="K53" s="134" t="e">
        <f>SUM(K54:K56)</f>
        <v>#REF!</v>
      </c>
    </row>
    <row r="54" spans="1:11" ht="12" customHeight="1">
      <c r="A54" s="124" t="s">
        <v>146</v>
      </c>
      <c r="B54" s="128" t="e">
        <f>МОП!I37</f>
        <v>#REF!</v>
      </c>
      <c r="C54" s="102" t="e">
        <f>МОП!N37</f>
        <v>#REF!</v>
      </c>
      <c r="D54" s="102" t="e">
        <f>МОП!O37</f>
        <v>#REF!</v>
      </c>
      <c r="E54" s="63"/>
      <c r="F54" s="63"/>
      <c r="G54" s="63"/>
      <c r="H54" s="63"/>
      <c r="I54" s="100" t="e">
        <f>SUM(C54:H54)</f>
        <v>#REF!</v>
      </c>
      <c r="J54" s="283" t="e">
        <f t="shared" si="10"/>
        <v>#REF!</v>
      </c>
      <c r="K54" s="284" t="e">
        <f t="shared" si="10"/>
        <v>#REF!</v>
      </c>
    </row>
    <row r="55" spans="1:11" ht="12" customHeight="1">
      <c r="A55" s="124" t="s">
        <v>147</v>
      </c>
      <c r="B55" s="128" t="e">
        <f>МОП!I38</f>
        <v>#REF!</v>
      </c>
      <c r="C55" s="102" t="e">
        <f>МОП!N38</f>
        <v>#REF!</v>
      </c>
      <c r="D55" s="102" t="e">
        <f>МОП!O38</f>
        <v>#REF!</v>
      </c>
      <c r="E55" s="63"/>
      <c r="F55" s="63"/>
      <c r="G55" s="63"/>
      <c r="H55" s="63"/>
      <c r="I55" s="100" t="e">
        <f>SUM(C55:H55)</f>
        <v>#REF!</v>
      </c>
      <c r="J55" s="283" t="e">
        <f t="shared" si="10"/>
        <v>#REF!</v>
      </c>
      <c r="K55" s="284" t="e">
        <f t="shared" si="10"/>
        <v>#REF!</v>
      </c>
    </row>
    <row r="56" spans="1:11" ht="12" customHeight="1">
      <c r="A56" s="124" t="s">
        <v>148</v>
      </c>
      <c r="B56" s="128" t="e">
        <f>МОП!I39</f>
        <v>#REF!</v>
      </c>
      <c r="C56" s="102" t="e">
        <f>МОП!N39</f>
        <v>#REF!</v>
      </c>
      <c r="D56" s="102" t="e">
        <f>МОП!O39</f>
        <v>#REF!</v>
      </c>
      <c r="E56" s="63"/>
      <c r="F56" s="63"/>
      <c r="G56" s="63"/>
      <c r="H56" s="63"/>
      <c r="I56" s="100" t="e">
        <f>SUM(C56:H56)</f>
        <v>#REF!</v>
      </c>
      <c r="J56" s="283" t="e">
        <f t="shared" si="10"/>
        <v>#REF!</v>
      </c>
      <c r="K56" s="284" t="e">
        <f t="shared" si="10"/>
        <v>#REF!</v>
      </c>
    </row>
    <row r="57" spans="1:11" ht="12" customHeight="1">
      <c r="A57" s="160" t="s">
        <v>150</v>
      </c>
      <c r="B57" s="170"/>
      <c r="C57" s="170"/>
      <c r="D57" s="170"/>
      <c r="E57" s="170"/>
      <c r="F57" s="170"/>
      <c r="G57" s="170"/>
      <c r="H57" s="170"/>
      <c r="I57" s="282" t="e">
        <f>SUM(I58:I59)</f>
        <v>#REF!</v>
      </c>
      <c r="J57" s="164" t="e">
        <f>SUM(J58:J59)</f>
        <v>#REF!</v>
      </c>
      <c r="K57" s="164" t="e">
        <f>SUM(K58:K59)</f>
        <v>#REF!</v>
      </c>
    </row>
    <row r="58" spans="1:11" ht="12" customHeight="1">
      <c r="A58" s="169" t="s">
        <v>151</v>
      </c>
      <c r="B58" s="177"/>
      <c r="C58" s="178"/>
      <c r="D58" s="178"/>
      <c r="E58" s="178"/>
      <c r="F58" s="178"/>
      <c r="G58" s="178"/>
      <c r="H58" s="117"/>
      <c r="I58" s="96">
        <f>SUM(C58:H58)</f>
        <v>0</v>
      </c>
      <c r="J58" s="283">
        <f t="shared" si="10"/>
        <v>0</v>
      </c>
      <c r="K58" s="284">
        <f t="shared" si="10"/>
        <v>0</v>
      </c>
    </row>
    <row r="59" spans="1:15" s="34" customFormat="1" ht="12" customHeight="1">
      <c r="A59" s="21" t="s">
        <v>247</v>
      </c>
      <c r="B59" s="128" t="e">
        <f>#REF!</f>
        <v>#REF!</v>
      </c>
      <c r="C59" s="102" t="e">
        <f>#REF!</f>
        <v>#REF!</v>
      </c>
      <c r="D59" s="102" t="e">
        <f>#REF!</f>
        <v>#REF!</v>
      </c>
      <c r="E59" s="102" t="e">
        <f>#REF!</f>
        <v>#REF!</v>
      </c>
      <c r="F59" s="63"/>
      <c r="G59" s="63" t="e">
        <f>#REF!</f>
        <v>#REF!</v>
      </c>
      <c r="H59" s="63"/>
      <c r="I59" s="100" t="e">
        <f>SUM(C59:H59)</f>
        <v>#REF!</v>
      </c>
      <c r="J59" s="283" t="e">
        <f t="shared" si="10"/>
        <v>#REF!</v>
      </c>
      <c r="K59" s="284" t="e">
        <f t="shared" si="10"/>
        <v>#REF!</v>
      </c>
      <c r="M59" s="14"/>
      <c r="N59" s="14"/>
      <c r="O59" s="14"/>
    </row>
    <row r="60" spans="1:11" ht="12" customHeight="1">
      <c r="A60" s="163" t="s">
        <v>152</v>
      </c>
      <c r="B60" s="163"/>
      <c r="C60" s="163"/>
      <c r="D60" s="163"/>
      <c r="E60" s="163"/>
      <c r="F60" s="163"/>
      <c r="G60" s="163"/>
      <c r="H60" s="163"/>
      <c r="I60" s="306">
        <f>SUM(I61:I62)</f>
        <v>0</v>
      </c>
      <c r="J60" s="165">
        <f>SUM(J61:J62)</f>
        <v>0</v>
      </c>
      <c r="K60" s="165">
        <f>SUM(K61:K62)</f>
        <v>0</v>
      </c>
    </row>
    <row r="61" spans="1:11" ht="12" customHeight="1">
      <c r="A61" s="161" t="s">
        <v>153</v>
      </c>
      <c r="B61" s="173"/>
      <c r="C61" s="174"/>
      <c r="D61" s="174"/>
      <c r="E61" s="174"/>
      <c r="F61" s="174"/>
      <c r="G61" s="174"/>
      <c r="H61" s="174"/>
      <c r="I61" s="96">
        <f>SUM(C61:H61)</f>
        <v>0</v>
      </c>
      <c r="J61" s="283">
        <f t="shared" si="10"/>
        <v>0</v>
      </c>
      <c r="K61" s="284">
        <f t="shared" si="10"/>
        <v>0</v>
      </c>
    </row>
    <row r="62" spans="1:11" ht="12" customHeight="1">
      <c r="A62" s="162" t="s">
        <v>154</v>
      </c>
      <c r="B62" s="171"/>
      <c r="C62" s="175"/>
      <c r="D62" s="175"/>
      <c r="E62" s="175"/>
      <c r="F62" s="175"/>
      <c r="G62" s="175"/>
      <c r="H62" s="175"/>
      <c r="I62" s="172">
        <f>SUM(C62:H62)</f>
        <v>0</v>
      </c>
      <c r="J62" s="214">
        <f t="shared" si="10"/>
        <v>0</v>
      </c>
      <c r="K62" s="285">
        <f t="shared" si="10"/>
        <v>0</v>
      </c>
    </row>
    <row r="63" ht="12" customHeight="1"/>
    <row r="64" ht="12" customHeight="1"/>
    <row r="65" ht="12" customHeight="1"/>
    <row r="66" ht="12" customHeight="1"/>
    <row r="67" ht="12" customHeight="1"/>
  </sheetData>
  <sheetProtection/>
  <mergeCells count="2">
    <mergeCell ref="E13:F13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21" customWidth="1"/>
    <col min="2" max="2" width="28.125" style="21" customWidth="1"/>
    <col min="3" max="3" width="5.75390625" style="21" customWidth="1"/>
    <col min="4" max="4" width="6.375" style="21" customWidth="1"/>
    <col min="5" max="6" width="7.00390625" style="21" customWidth="1"/>
    <col min="7" max="7" width="6.375" style="21" customWidth="1"/>
    <col min="8" max="8" width="8.125" style="21" customWidth="1"/>
    <col min="9" max="9" width="6.00390625" style="21" customWidth="1"/>
    <col min="10" max="10" width="4.00390625" style="21" customWidth="1"/>
    <col min="11" max="11" width="3.625" style="21" customWidth="1"/>
    <col min="12" max="12" width="4.125" style="21" customWidth="1"/>
    <col min="13" max="13" width="7.625" style="21" customWidth="1"/>
    <col min="14" max="14" width="8.375" style="21" customWidth="1"/>
    <col min="15" max="15" width="8.25390625" style="21" customWidth="1"/>
    <col min="16" max="16384" width="9.125" style="21" customWidth="1"/>
  </cols>
  <sheetData>
    <row r="1" spans="1:15" ht="20.25">
      <c r="A1" s="198" t="s">
        <v>183</v>
      </c>
      <c r="B1" s="179"/>
      <c r="C1" s="179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2" customHeight="1">
      <c r="A2" s="199" t="s">
        <v>210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5.25" customHeight="1">
      <c r="A3" s="179"/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2.75" customHeight="1">
      <c r="A4" s="183" t="s">
        <v>142</v>
      </c>
      <c r="B4" s="188" t="e">
        <f>#REF!</f>
        <v>#REF!</v>
      </c>
      <c r="C4" s="179"/>
      <c r="D4" s="181"/>
      <c r="E4" s="180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2.75">
      <c r="A5" s="97" t="s">
        <v>139</v>
      </c>
      <c r="B5" s="187" t="e">
        <f>#REF!</f>
        <v>#REF!</v>
      </c>
      <c r="C5" s="179"/>
      <c r="D5" s="181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12.75">
      <c r="A6" s="98" t="s">
        <v>131</v>
      </c>
      <c r="B6" s="90" t="e">
        <f>#REF!</f>
        <v>#REF!</v>
      </c>
      <c r="C6" s="179"/>
      <c r="D6" s="181"/>
      <c r="E6" s="180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2.75">
      <c r="A7" s="56" t="s">
        <v>211</v>
      </c>
      <c r="B7" s="188" t="e">
        <f>#REF!</f>
        <v>#REF!</v>
      </c>
      <c r="C7" s="179"/>
      <c r="D7" s="181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15" ht="12.75">
      <c r="A8" s="287" t="s">
        <v>162</v>
      </c>
      <c r="B8" s="187" t="e">
        <f>#REF!</f>
        <v>#REF!</v>
      </c>
      <c r="C8" s="179"/>
      <c r="D8" s="181"/>
      <c r="E8" s="180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.75">
      <c r="A9" s="288" t="s">
        <v>163</v>
      </c>
      <c r="B9" s="90" t="e">
        <f>#REF!</f>
        <v>#REF!</v>
      </c>
      <c r="C9" s="179"/>
      <c r="D9" s="181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2.75">
      <c r="A10" s="115" t="s">
        <v>171</v>
      </c>
      <c r="B10" s="23"/>
      <c r="C10" s="184"/>
      <c r="D10" s="181"/>
      <c r="E10" s="182"/>
      <c r="F10" s="181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2" customHeight="1">
      <c r="A11" s="492" t="s">
        <v>170</v>
      </c>
      <c r="B11" s="494" t="s">
        <v>166</v>
      </c>
      <c r="C11" s="496" t="s">
        <v>136</v>
      </c>
      <c r="D11" s="497"/>
      <c r="E11" s="497"/>
      <c r="F11" s="498"/>
      <c r="G11" s="480" t="s">
        <v>138</v>
      </c>
      <c r="H11" s="480" t="s">
        <v>141</v>
      </c>
      <c r="I11" s="482" t="s">
        <v>140</v>
      </c>
      <c r="J11" s="484" t="s">
        <v>132</v>
      </c>
      <c r="K11" s="484"/>
      <c r="L11" s="484"/>
      <c r="M11" s="484"/>
      <c r="N11" s="485"/>
      <c r="O11" s="486" t="s">
        <v>178</v>
      </c>
    </row>
    <row r="12" spans="1:15" ht="12" customHeight="1">
      <c r="A12" s="493"/>
      <c r="B12" s="495"/>
      <c r="C12" s="480" t="s">
        <v>137</v>
      </c>
      <c r="D12" s="490" t="s">
        <v>212</v>
      </c>
      <c r="E12" s="499" t="s">
        <v>155</v>
      </c>
      <c r="F12" s="480" t="s">
        <v>157</v>
      </c>
      <c r="G12" s="481"/>
      <c r="H12" s="481"/>
      <c r="I12" s="483"/>
      <c r="J12" s="488" t="s">
        <v>169</v>
      </c>
      <c r="K12" s="488" t="s">
        <v>33</v>
      </c>
      <c r="L12" s="488" t="s">
        <v>34</v>
      </c>
      <c r="M12" s="490" t="s">
        <v>133</v>
      </c>
      <c r="N12" s="24" t="s">
        <v>134</v>
      </c>
      <c r="O12" s="487"/>
    </row>
    <row r="13" spans="1:15" ht="12" customHeight="1">
      <c r="A13" s="493"/>
      <c r="B13" s="495"/>
      <c r="C13" s="481"/>
      <c r="D13" s="491"/>
      <c r="E13" s="500"/>
      <c r="F13" s="481"/>
      <c r="G13" s="481"/>
      <c r="H13" s="481"/>
      <c r="I13" s="483"/>
      <c r="J13" s="489"/>
      <c r="K13" s="489"/>
      <c r="L13" s="489"/>
      <c r="M13" s="491"/>
      <c r="N13" s="48">
        <v>12</v>
      </c>
      <c r="O13" s="49" t="e">
        <f>#REF!</f>
        <v>#REF!</v>
      </c>
    </row>
    <row r="14" spans="1:15" s="25" customFormat="1" ht="12" customHeight="1">
      <c r="A14" s="36" t="s">
        <v>30</v>
      </c>
      <c r="B14" s="36" t="s">
        <v>32</v>
      </c>
      <c r="C14" s="205">
        <f>'Приложение №1'!B36+'Приложение №1'!B37</f>
        <v>0</v>
      </c>
      <c r="D14" s="66">
        <v>52</v>
      </c>
      <c r="E14" s="39">
        <f>'Приложение №2'!B13</f>
        <v>6</v>
      </c>
      <c r="F14" s="32">
        <f>D14*E14</f>
        <v>312</v>
      </c>
      <c r="G14" s="40">
        <v>0.59</v>
      </c>
      <c r="H14" s="33">
        <f>C14*F14*G14/60</f>
        <v>0</v>
      </c>
      <c r="I14" s="31"/>
      <c r="J14" s="31"/>
      <c r="K14" s="31"/>
      <c r="L14" s="31"/>
      <c r="M14" s="31"/>
      <c r="N14" s="51"/>
      <c r="O14" s="41"/>
    </row>
    <row r="15" spans="1:255" s="46" customFormat="1" ht="12" customHeight="1">
      <c r="A15" s="57" t="s">
        <v>164</v>
      </c>
      <c r="B15" s="58"/>
      <c r="C15" s="59"/>
      <c r="D15" s="59"/>
      <c r="E15" s="59"/>
      <c r="F15" s="59"/>
      <c r="G15" s="59"/>
      <c r="H15" s="60"/>
      <c r="I15" s="65" t="e">
        <f>H14/$B$4*$B$5</f>
        <v>#REF!</v>
      </c>
      <c r="J15" s="65">
        <v>1</v>
      </c>
      <c r="K15" s="60" t="e">
        <f>#REF!</f>
        <v>#REF!</v>
      </c>
      <c r="L15" s="60" t="e">
        <f>#REF!</f>
        <v>#REF!</v>
      </c>
      <c r="M15" s="52" t="e">
        <f>$B$6*J15*K15*L15*I15</f>
        <v>#REF!</v>
      </c>
      <c r="N15" s="53" t="e">
        <f>M15*$N$13</f>
        <v>#REF!</v>
      </c>
      <c r="O15" s="54" t="e">
        <f>N15*$O$13</f>
        <v>#REF!</v>
      </c>
      <c r="P15" s="38"/>
      <c r="Q15" s="38"/>
      <c r="W15" s="47"/>
      <c r="X15" s="47"/>
      <c r="Y15" s="35"/>
      <c r="Z15" s="35"/>
      <c r="AA15" s="35"/>
      <c r="AB15" s="35"/>
      <c r="AC15" s="35"/>
      <c r="AD15" s="44"/>
      <c r="AE15" s="45"/>
      <c r="AF15" s="38"/>
      <c r="AG15" s="38"/>
      <c r="AM15" s="47"/>
      <c r="AN15" s="47"/>
      <c r="AO15" s="35"/>
      <c r="AP15" s="35"/>
      <c r="AQ15" s="35"/>
      <c r="AR15" s="35"/>
      <c r="AS15" s="35"/>
      <c r="AT15" s="44"/>
      <c r="AU15" s="45"/>
      <c r="AV15" s="38"/>
      <c r="AW15" s="38"/>
      <c r="BC15" s="47"/>
      <c r="BD15" s="47"/>
      <c r="BE15" s="35"/>
      <c r="BF15" s="35"/>
      <c r="BG15" s="35"/>
      <c r="BH15" s="35"/>
      <c r="BI15" s="35"/>
      <c r="BJ15" s="44"/>
      <c r="BK15" s="45"/>
      <c r="BL15" s="38"/>
      <c r="BM15" s="38"/>
      <c r="BS15" s="47"/>
      <c r="BT15" s="47"/>
      <c r="BU15" s="35"/>
      <c r="BV15" s="35"/>
      <c r="BW15" s="35"/>
      <c r="BX15" s="35"/>
      <c r="BY15" s="35"/>
      <c r="BZ15" s="44"/>
      <c r="CA15" s="45"/>
      <c r="CB15" s="38"/>
      <c r="CC15" s="38"/>
      <c r="CI15" s="47"/>
      <c r="CJ15" s="47"/>
      <c r="CK15" s="35"/>
      <c r="CL15" s="35"/>
      <c r="CM15" s="35"/>
      <c r="CN15" s="35"/>
      <c r="CO15" s="35"/>
      <c r="CP15" s="44"/>
      <c r="CQ15" s="45"/>
      <c r="CR15" s="38"/>
      <c r="CS15" s="38"/>
      <c r="CY15" s="47"/>
      <c r="CZ15" s="47"/>
      <c r="DA15" s="35"/>
      <c r="DB15" s="35"/>
      <c r="DC15" s="35"/>
      <c r="DD15" s="35"/>
      <c r="DE15" s="35"/>
      <c r="DF15" s="44"/>
      <c r="DG15" s="45"/>
      <c r="DH15" s="38"/>
      <c r="DI15" s="38"/>
      <c r="DO15" s="47"/>
      <c r="DP15" s="47"/>
      <c r="DQ15" s="35"/>
      <c r="DR15" s="35"/>
      <c r="DS15" s="35"/>
      <c r="DT15" s="35"/>
      <c r="DU15" s="35"/>
      <c r="DV15" s="44"/>
      <c r="DW15" s="45"/>
      <c r="DX15" s="38"/>
      <c r="DY15" s="38"/>
      <c r="EE15" s="47"/>
      <c r="EF15" s="47"/>
      <c r="EG15" s="35"/>
      <c r="EH15" s="35"/>
      <c r="EI15" s="35"/>
      <c r="EJ15" s="35"/>
      <c r="EK15" s="35"/>
      <c r="EL15" s="44"/>
      <c r="EM15" s="45"/>
      <c r="EN15" s="38"/>
      <c r="EO15" s="38"/>
      <c r="EU15" s="47"/>
      <c r="EV15" s="47"/>
      <c r="EW15" s="35"/>
      <c r="EX15" s="35"/>
      <c r="EY15" s="35"/>
      <c r="EZ15" s="35"/>
      <c r="FA15" s="35"/>
      <c r="FB15" s="44"/>
      <c r="FC15" s="45"/>
      <c r="FD15" s="38"/>
      <c r="FE15" s="38"/>
      <c r="FK15" s="47"/>
      <c r="FL15" s="47"/>
      <c r="FM15" s="35"/>
      <c r="FN15" s="35"/>
      <c r="FO15" s="35"/>
      <c r="FP15" s="35"/>
      <c r="FQ15" s="35"/>
      <c r="FR15" s="44"/>
      <c r="FS15" s="45"/>
      <c r="FT15" s="38"/>
      <c r="FU15" s="38"/>
      <c r="GA15" s="47"/>
      <c r="GB15" s="47"/>
      <c r="GC15" s="35"/>
      <c r="GD15" s="35"/>
      <c r="GE15" s="35"/>
      <c r="GF15" s="35"/>
      <c r="GG15" s="35"/>
      <c r="GH15" s="44"/>
      <c r="GI15" s="45"/>
      <c r="GJ15" s="38"/>
      <c r="GK15" s="38"/>
      <c r="GQ15" s="47"/>
      <c r="GR15" s="47"/>
      <c r="GS15" s="35"/>
      <c r="GT15" s="35"/>
      <c r="GU15" s="35"/>
      <c r="GV15" s="35"/>
      <c r="GW15" s="35"/>
      <c r="GX15" s="44"/>
      <c r="GY15" s="45"/>
      <c r="GZ15" s="38"/>
      <c r="HA15" s="38"/>
      <c r="HG15" s="47"/>
      <c r="HH15" s="47"/>
      <c r="HI15" s="35"/>
      <c r="HJ15" s="35"/>
      <c r="HK15" s="35"/>
      <c r="HL15" s="35"/>
      <c r="HM15" s="35"/>
      <c r="HN15" s="44"/>
      <c r="HO15" s="45"/>
      <c r="HP15" s="38"/>
      <c r="HQ15" s="38"/>
      <c r="HW15" s="47"/>
      <c r="HX15" s="47"/>
      <c r="HY15" s="35"/>
      <c r="HZ15" s="35"/>
      <c r="IA15" s="35"/>
      <c r="IB15" s="35"/>
      <c r="IC15" s="35"/>
      <c r="ID15" s="44"/>
      <c r="IE15" s="45"/>
      <c r="IF15" s="38"/>
      <c r="IG15" s="38"/>
      <c r="IM15" s="47"/>
      <c r="IN15" s="47"/>
      <c r="IO15" s="35"/>
      <c r="IP15" s="35"/>
      <c r="IQ15" s="35"/>
      <c r="IR15" s="35"/>
      <c r="IS15" s="35"/>
      <c r="IT15" s="44"/>
      <c r="IU15" s="45"/>
    </row>
    <row r="16" spans="1:15" s="27" customFormat="1" ht="12" customHeight="1">
      <c r="A16" s="36" t="s">
        <v>20</v>
      </c>
      <c r="B16" s="501" t="s">
        <v>35</v>
      </c>
      <c r="C16" s="31"/>
      <c r="D16" s="31"/>
      <c r="E16" s="31"/>
      <c r="F16" s="39"/>
      <c r="G16" s="30"/>
      <c r="H16" s="86" t="e">
        <f>SUM(H17:H18)</f>
        <v>#REF!</v>
      </c>
      <c r="I16" s="86" t="e">
        <f>SUM(I17:I18)</f>
        <v>#REF!</v>
      </c>
      <c r="J16" s="81">
        <v>1</v>
      </c>
      <c r="K16" s="289" t="e">
        <f>#REF!</f>
        <v>#REF!</v>
      </c>
      <c r="L16" s="289" t="e">
        <f>#REF!</f>
        <v>#REF!</v>
      </c>
      <c r="M16" s="82" t="e">
        <f>$B$6*J16*K16*L16*I16</f>
        <v>#REF!</v>
      </c>
      <c r="N16" s="74" t="e">
        <f aca="true" t="shared" si="0" ref="N16:N24">M16*$N$13</f>
        <v>#REF!</v>
      </c>
      <c r="O16" s="75" t="e">
        <f aca="true" t="shared" si="1" ref="O16:O24">N16*$O$13</f>
        <v>#REF!</v>
      </c>
    </row>
    <row r="17" spans="1:15" s="25" customFormat="1" ht="12" customHeight="1">
      <c r="A17" s="28" t="s">
        <v>158</v>
      </c>
      <c r="B17" s="502"/>
      <c r="C17" s="31">
        <f>'Приложение №1'!$B$40-'Приложение №1'!$B$41</f>
        <v>0</v>
      </c>
      <c r="D17" s="66" t="e">
        <f>B8/6</f>
        <v>#REF!</v>
      </c>
      <c r="E17" s="31">
        <f>'Приложение №2'!$B$15</f>
        <v>6</v>
      </c>
      <c r="F17" s="32" t="e">
        <f>D17*E17</f>
        <v>#REF!</v>
      </c>
      <c r="G17" s="30">
        <v>0.08</v>
      </c>
      <c r="H17" s="43" t="e">
        <f>C17*F17*G17/60</f>
        <v>#REF!</v>
      </c>
      <c r="I17" s="50" t="e">
        <f>H17/$B$4*$B$5</f>
        <v>#REF!</v>
      </c>
      <c r="J17" s="73"/>
      <c r="K17" s="73"/>
      <c r="L17" s="73"/>
      <c r="M17" s="83"/>
      <c r="N17" s="76"/>
      <c r="O17" s="77"/>
    </row>
    <row r="18" spans="1:15" s="25" customFormat="1" ht="12" customHeight="1">
      <c r="A18" s="28" t="s">
        <v>159</v>
      </c>
      <c r="B18" s="502"/>
      <c r="C18" s="31">
        <f>'Приложение №1'!B42</f>
        <v>0</v>
      </c>
      <c r="D18" s="66">
        <v>25</v>
      </c>
      <c r="E18" s="31">
        <f>'Приложение №2'!$B$15</f>
        <v>6</v>
      </c>
      <c r="F18" s="32">
        <f>D18*E18</f>
        <v>150</v>
      </c>
      <c r="G18" s="30">
        <v>0.13</v>
      </c>
      <c r="H18" s="43">
        <f>C18*F18*G18/60</f>
        <v>0</v>
      </c>
      <c r="I18" s="50" t="e">
        <f>H18/$B$4*$B$5</f>
        <v>#REF!</v>
      </c>
      <c r="J18" s="73"/>
      <c r="K18" s="73"/>
      <c r="L18" s="73"/>
      <c r="M18" s="83"/>
      <c r="N18" s="76"/>
      <c r="O18" s="77"/>
    </row>
    <row r="19" spans="1:15" s="25" customFormat="1" ht="12" customHeight="1">
      <c r="A19" s="36" t="s">
        <v>38</v>
      </c>
      <c r="B19" s="29" t="s">
        <v>37</v>
      </c>
      <c r="C19" s="31">
        <f>'Приложение №1'!B43</f>
        <v>0</v>
      </c>
      <c r="D19" s="66" t="e">
        <f>B8/6</f>
        <v>#REF!</v>
      </c>
      <c r="E19" s="31">
        <f>'Приложение №2'!B16</f>
        <v>2</v>
      </c>
      <c r="F19" s="32" t="e">
        <f>D19*E19</f>
        <v>#REF!</v>
      </c>
      <c r="G19" s="42">
        <v>0.077</v>
      </c>
      <c r="H19" s="43" t="e">
        <f>C19*F19*G19/60</f>
        <v>#REF!</v>
      </c>
      <c r="I19" s="50" t="e">
        <f>H19/$B$4*$B$5</f>
        <v>#REF!</v>
      </c>
      <c r="J19" s="73">
        <v>1</v>
      </c>
      <c r="K19" s="289" t="e">
        <f>#REF!</f>
        <v>#REF!</v>
      </c>
      <c r="L19" s="289" t="e">
        <f>#REF!</f>
        <v>#REF!</v>
      </c>
      <c r="M19" s="83" t="e">
        <f>$B$6*J19*K19*L19*I19</f>
        <v>#REF!</v>
      </c>
      <c r="N19" s="76" t="e">
        <f t="shared" si="0"/>
        <v>#REF!</v>
      </c>
      <c r="O19" s="77" t="e">
        <f t="shared" si="1"/>
        <v>#REF!</v>
      </c>
    </row>
    <row r="20" spans="1:15" s="26" customFormat="1" ht="12" customHeight="1">
      <c r="A20" s="36" t="s">
        <v>21</v>
      </c>
      <c r="B20" s="29"/>
      <c r="C20" s="31"/>
      <c r="D20" s="31"/>
      <c r="E20" s="31">
        <f>'Приложение №2'!$B$17</f>
        <v>6</v>
      </c>
      <c r="F20" s="39"/>
      <c r="G20" s="30"/>
      <c r="H20" s="238" t="e">
        <f>SUM(H21:H22)</f>
        <v>#REF!</v>
      </c>
      <c r="I20" s="87" t="e">
        <f>SUM(I21:I22)</f>
        <v>#REF!</v>
      </c>
      <c r="J20" s="73">
        <v>1</v>
      </c>
      <c r="K20" s="289" t="e">
        <f>#REF!</f>
        <v>#REF!</v>
      </c>
      <c r="L20" s="289" t="e">
        <f>#REF!</f>
        <v>#REF!</v>
      </c>
      <c r="M20" s="83" t="e">
        <f>$B$6*J20*K20*L20*I20</f>
        <v>#REF!</v>
      </c>
      <c r="N20" s="76" t="e">
        <f t="shared" si="0"/>
        <v>#REF!</v>
      </c>
      <c r="O20" s="77" t="e">
        <f t="shared" si="1"/>
        <v>#REF!</v>
      </c>
    </row>
    <row r="21" spans="1:15" ht="12" customHeight="1">
      <c r="A21" s="28" t="s">
        <v>162</v>
      </c>
      <c r="B21" s="29" t="s">
        <v>167</v>
      </c>
      <c r="C21" s="31">
        <f>'Приложение №1'!$B$41</f>
        <v>0</v>
      </c>
      <c r="D21" s="66" t="e">
        <f>B8/6</f>
        <v>#REF!</v>
      </c>
      <c r="E21" s="31">
        <f>'Приложение №2'!$B$17</f>
        <v>6</v>
      </c>
      <c r="F21" s="32" t="e">
        <f>D21*E21</f>
        <v>#REF!</v>
      </c>
      <c r="G21" s="30">
        <v>1.46</v>
      </c>
      <c r="H21" s="43" t="e">
        <f>C21*F21*G21/60</f>
        <v>#REF!</v>
      </c>
      <c r="I21" s="50" t="e">
        <f>H21/$B$4*$B$5</f>
        <v>#REF!</v>
      </c>
      <c r="J21" s="73"/>
      <c r="K21" s="73"/>
      <c r="L21" s="73"/>
      <c r="M21" s="83"/>
      <c r="N21" s="76"/>
      <c r="O21" s="77"/>
    </row>
    <row r="22" spans="1:15" ht="12" customHeight="1">
      <c r="A22" s="28" t="s">
        <v>163</v>
      </c>
      <c r="B22" s="29" t="s">
        <v>179</v>
      </c>
      <c r="C22" s="31">
        <f>'Приложение №1'!$B$41</f>
        <v>0</v>
      </c>
      <c r="D22" s="66">
        <v>27</v>
      </c>
      <c r="E22" s="31">
        <f>'Приложение №2'!$B$17</f>
        <v>6</v>
      </c>
      <c r="F22" s="32">
        <f>D22*E22</f>
        <v>162</v>
      </c>
      <c r="G22" s="30">
        <v>3.6</v>
      </c>
      <c r="H22" s="43">
        <f>C22*F22*G22/60</f>
        <v>0</v>
      </c>
      <c r="I22" s="50" t="e">
        <f>H22/$B$4*$B$5</f>
        <v>#REF!</v>
      </c>
      <c r="J22" s="73"/>
      <c r="K22" s="73"/>
      <c r="L22" s="73"/>
      <c r="M22" s="83"/>
      <c r="N22" s="76"/>
      <c r="O22" s="77"/>
    </row>
    <row r="23" spans="1:15" s="25" customFormat="1" ht="12" customHeight="1">
      <c r="A23" s="36" t="s">
        <v>22</v>
      </c>
      <c r="B23" s="29" t="s">
        <v>13</v>
      </c>
      <c r="C23" s="31">
        <f>'Приложение №1'!$B$40-'Приложение №1'!$B$41</f>
        <v>0</v>
      </c>
      <c r="D23" s="31" t="e">
        <f>B9-D24</f>
        <v>#REF!</v>
      </c>
      <c r="E23" s="31">
        <f>'Приложение №2'!B18</f>
        <v>3</v>
      </c>
      <c r="F23" s="32" t="e">
        <f>D23*E23</f>
        <v>#REF!</v>
      </c>
      <c r="G23" s="42">
        <v>0.14</v>
      </c>
      <c r="H23" s="43" t="e">
        <f>C23*F23*G23/60</f>
        <v>#REF!</v>
      </c>
      <c r="I23" s="50" t="e">
        <f>H23/$B$4*$B$5</f>
        <v>#REF!</v>
      </c>
      <c r="J23" s="73">
        <v>1</v>
      </c>
      <c r="K23" s="289" t="e">
        <f>#REF!</f>
        <v>#REF!</v>
      </c>
      <c r="L23" s="289" t="e">
        <f>#REF!</f>
        <v>#REF!</v>
      </c>
      <c r="M23" s="83" t="e">
        <f>$B$6*J23*K23*L23*I23</f>
        <v>#REF!</v>
      </c>
      <c r="N23" s="76" t="e">
        <f t="shared" si="0"/>
        <v>#REF!</v>
      </c>
      <c r="O23" s="77" t="e">
        <f t="shared" si="1"/>
        <v>#REF!</v>
      </c>
    </row>
    <row r="24" spans="1:15" s="25" customFormat="1" ht="12" customHeight="1">
      <c r="A24" s="36" t="s">
        <v>23</v>
      </c>
      <c r="B24" s="37" t="s">
        <v>14</v>
      </c>
      <c r="C24" s="31">
        <f>'Приложение №1'!$B$40-'Приложение №1'!$B$41</f>
        <v>0</v>
      </c>
      <c r="D24" s="31">
        <v>60</v>
      </c>
      <c r="E24" s="31">
        <f>'Приложение №2'!B19</f>
        <v>1</v>
      </c>
      <c r="F24" s="32">
        <f>D24*E24</f>
        <v>60</v>
      </c>
      <c r="G24" s="42">
        <v>0.61</v>
      </c>
      <c r="H24" s="43">
        <f>C24*F24*G24/60</f>
        <v>0</v>
      </c>
      <c r="I24" s="78" t="e">
        <f>H24/$B$4*$B$5</f>
        <v>#REF!</v>
      </c>
      <c r="J24" s="84">
        <v>1</v>
      </c>
      <c r="K24" s="289" t="e">
        <f>#REF!</f>
        <v>#REF!</v>
      </c>
      <c r="L24" s="289" t="e">
        <f>#REF!</f>
        <v>#REF!</v>
      </c>
      <c r="M24" s="85" t="e">
        <f>$B$6*J24*K24*L24*I24</f>
        <v>#REF!</v>
      </c>
      <c r="N24" s="79" t="e">
        <f t="shared" si="0"/>
        <v>#REF!</v>
      </c>
      <c r="O24" s="80" t="e">
        <f t="shared" si="1"/>
        <v>#REF!</v>
      </c>
    </row>
    <row r="25" spans="1:255" s="46" customFormat="1" ht="12" customHeight="1">
      <c r="A25" s="61" t="s">
        <v>165</v>
      </c>
      <c r="B25" s="61"/>
      <c r="C25" s="59"/>
      <c r="D25" s="59"/>
      <c r="E25" s="59"/>
      <c r="F25" s="59"/>
      <c r="G25" s="59"/>
      <c r="H25" s="60" t="e">
        <f>H16+H19+H20+H23+H24</f>
        <v>#REF!</v>
      </c>
      <c r="I25" s="112" t="e">
        <f>I16+I19+I20+I23+I24</f>
        <v>#REF!</v>
      </c>
      <c r="J25" s="60">
        <v>1</v>
      </c>
      <c r="K25" s="60" t="e">
        <f>#REF!</f>
        <v>#REF!</v>
      </c>
      <c r="L25" s="60" t="e">
        <f>#REF!</f>
        <v>#REF!</v>
      </c>
      <c r="M25" s="111" t="e">
        <f>$B$6*J25*K25*L25*I25</f>
        <v>#REF!</v>
      </c>
      <c r="N25" s="71" t="e">
        <f>M25*$N$13</f>
        <v>#REF!</v>
      </c>
      <c r="O25" s="72" t="e">
        <f>N25*$O$13</f>
        <v>#REF!</v>
      </c>
      <c r="P25" s="38"/>
      <c r="Q25" s="38"/>
      <c r="W25" s="47"/>
      <c r="X25" s="47"/>
      <c r="Y25" s="35"/>
      <c r="Z25" s="35"/>
      <c r="AA25" s="35"/>
      <c r="AB25" s="35"/>
      <c r="AC25" s="35"/>
      <c r="AD25" s="44"/>
      <c r="AE25" s="45"/>
      <c r="AF25" s="38"/>
      <c r="AG25" s="38"/>
      <c r="AM25" s="47"/>
      <c r="AN25" s="47"/>
      <c r="AO25" s="35"/>
      <c r="AP25" s="35"/>
      <c r="AQ25" s="35"/>
      <c r="AR25" s="35"/>
      <c r="AS25" s="35"/>
      <c r="AT25" s="44"/>
      <c r="AU25" s="45"/>
      <c r="AV25" s="38"/>
      <c r="AW25" s="38"/>
      <c r="BC25" s="47"/>
      <c r="BD25" s="47"/>
      <c r="BE25" s="35"/>
      <c r="BF25" s="35"/>
      <c r="BG25" s="35"/>
      <c r="BH25" s="35"/>
      <c r="BI25" s="35"/>
      <c r="BJ25" s="44"/>
      <c r="BK25" s="45"/>
      <c r="BL25" s="38"/>
      <c r="BM25" s="38"/>
      <c r="BS25" s="47"/>
      <c r="BT25" s="47"/>
      <c r="BU25" s="35"/>
      <c r="BV25" s="35"/>
      <c r="BW25" s="35"/>
      <c r="BX25" s="35"/>
      <c r="BY25" s="35"/>
      <c r="BZ25" s="44"/>
      <c r="CA25" s="45"/>
      <c r="CB25" s="38"/>
      <c r="CC25" s="38"/>
      <c r="CI25" s="47"/>
      <c r="CJ25" s="47"/>
      <c r="CK25" s="35"/>
      <c r="CL25" s="35"/>
      <c r="CM25" s="35"/>
      <c r="CN25" s="35"/>
      <c r="CO25" s="35"/>
      <c r="CP25" s="44"/>
      <c r="CQ25" s="45"/>
      <c r="CR25" s="38"/>
      <c r="CS25" s="38"/>
      <c r="CY25" s="47"/>
      <c r="CZ25" s="47"/>
      <c r="DA25" s="35"/>
      <c r="DB25" s="35"/>
      <c r="DC25" s="35"/>
      <c r="DD25" s="35"/>
      <c r="DE25" s="35"/>
      <c r="DF25" s="44"/>
      <c r="DG25" s="45"/>
      <c r="DH25" s="38"/>
      <c r="DI25" s="38"/>
      <c r="DO25" s="47"/>
      <c r="DP25" s="47"/>
      <c r="DQ25" s="35"/>
      <c r="DR25" s="35"/>
      <c r="DS25" s="35"/>
      <c r="DT25" s="35"/>
      <c r="DU25" s="35"/>
      <c r="DV25" s="44"/>
      <c r="DW25" s="45"/>
      <c r="DX25" s="38"/>
      <c r="DY25" s="38"/>
      <c r="EE25" s="47"/>
      <c r="EF25" s="47"/>
      <c r="EG25" s="35"/>
      <c r="EH25" s="35"/>
      <c r="EI25" s="35"/>
      <c r="EJ25" s="35"/>
      <c r="EK25" s="35"/>
      <c r="EL25" s="44"/>
      <c r="EM25" s="45"/>
      <c r="EN25" s="38"/>
      <c r="EO25" s="38"/>
      <c r="EU25" s="47"/>
      <c r="EV25" s="47"/>
      <c r="EW25" s="35"/>
      <c r="EX25" s="35"/>
      <c r="EY25" s="35"/>
      <c r="EZ25" s="35"/>
      <c r="FA25" s="35"/>
      <c r="FB25" s="44"/>
      <c r="FC25" s="45"/>
      <c r="FD25" s="38"/>
      <c r="FE25" s="38"/>
      <c r="FK25" s="47"/>
      <c r="FL25" s="47"/>
      <c r="FM25" s="35"/>
      <c r="FN25" s="35"/>
      <c r="FO25" s="35"/>
      <c r="FP25" s="35"/>
      <c r="FQ25" s="35"/>
      <c r="FR25" s="44"/>
      <c r="FS25" s="45"/>
      <c r="FT25" s="38"/>
      <c r="FU25" s="38"/>
      <c r="GA25" s="47"/>
      <c r="GB25" s="47"/>
      <c r="GC25" s="35"/>
      <c r="GD25" s="35"/>
      <c r="GE25" s="35"/>
      <c r="GF25" s="35"/>
      <c r="GG25" s="35"/>
      <c r="GH25" s="44"/>
      <c r="GI25" s="45"/>
      <c r="GJ25" s="38"/>
      <c r="GK25" s="38"/>
      <c r="GQ25" s="47"/>
      <c r="GR25" s="47"/>
      <c r="GS25" s="35"/>
      <c r="GT25" s="35"/>
      <c r="GU25" s="35"/>
      <c r="GV25" s="35"/>
      <c r="GW25" s="35"/>
      <c r="GX25" s="44"/>
      <c r="GY25" s="45"/>
      <c r="GZ25" s="38"/>
      <c r="HA25" s="38"/>
      <c r="HG25" s="47"/>
      <c r="HH25" s="47"/>
      <c r="HI25" s="35"/>
      <c r="HJ25" s="35"/>
      <c r="HK25" s="35"/>
      <c r="HL25" s="35"/>
      <c r="HM25" s="35"/>
      <c r="HN25" s="44"/>
      <c r="HO25" s="45"/>
      <c r="HP25" s="38"/>
      <c r="HQ25" s="38"/>
      <c r="HW25" s="47"/>
      <c r="HX25" s="47"/>
      <c r="HY25" s="35"/>
      <c r="HZ25" s="35"/>
      <c r="IA25" s="35"/>
      <c r="IB25" s="35"/>
      <c r="IC25" s="35"/>
      <c r="ID25" s="44"/>
      <c r="IE25" s="45"/>
      <c r="IF25" s="38"/>
      <c r="IG25" s="38"/>
      <c r="IM25" s="47"/>
      <c r="IN25" s="47"/>
      <c r="IO25" s="35"/>
      <c r="IP25" s="35"/>
      <c r="IQ25" s="35"/>
      <c r="IR25" s="35"/>
      <c r="IS25" s="35"/>
      <c r="IT25" s="44"/>
      <c r="IU25" s="45"/>
    </row>
    <row r="26" spans="1:15" ht="12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5" ht="12" customHeight="1">
      <c r="A27" s="116" t="s">
        <v>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  <row r="28" spans="1:15" ht="12" customHeight="1">
      <c r="A28" s="492" t="s">
        <v>170</v>
      </c>
      <c r="B28" s="494" t="s">
        <v>166</v>
      </c>
      <c r="C28" s="496" t="s">
        <v>136</v>
      </c>
      <c r="D28" s="497"/>
      <c r="E28" s="497"/>
      <c r="F28" s="498"/>
      <c r="G28" s="480" t="s">
        <v>138</v>
      </c>
      <c r="H28" s="480" t="s">
        <v>141</v>
      </c>
      <c r="I28" s="482" t="s">
        <v>140</v>
      </c>
      <c r="J28" s="484" t="s">
        <v>132</v>
      </c>
      <c r="K28" s="484"/>
      <c r="L28" s="484"/>
      <c r="M28" s="484"/>
      <c r="N28" s="485"/>
      <c r="O28" s="486" t="s">
        <v>178</v>
      </c>
    </row>
    <row r="29" spans="1:15" ht="12" customHeight="1">
      <c r="A29" s="493"/>
      <c r="B29" s="495"/>
      <c r="C29" s="480" t="s">
        <v>137</v>
      </c>
      <c r="D29" s="490" t="s">
        <v>156</v>
      </c>
      <c r="E29" s="499" t="s">
        <v>155</v>
      </c>
      <c r="F29" s="480" t="s">
        <v>157</v>
      </c>
      <c r="G29" s="481"/>
      <c r="H29" s="481"/>
      <c r="I29" s="483"/>
      <c r="J29" s="488" t="s">
        <v>169</v>
      </c>
      <c r="K29" s="488" t="s">
        <v>33</v>
      </c>
      <c r="L29" s="488" t="s">
        <v>34</v>
      </c>
      <c r="M29" s="490" t="s">
        <v>133</v>
      </c>
      <c r="N29" s="24" t="s">
        <v>134</v>
      </c>
      <c r="O29" s="487"/>
    </row>
    <row r="30" spans="1:15" ht="12" customHeight="1">
      <c r="A30" s="493"/>
      <c r="B30" s="495"/>
      <c r="C30" s="481"/>
      <c r="D30" s="491"/>
      <c r="E30" s="500"/>
      <c r="F30" s="481"/>
      <c r="G30" s="481"/>
      <c r="H30" s="481"/>
      <c r="I30" s="483"/>
      <c r="J30" s="489"/>
      <c r="K30" s="489"/>
      <c r="L30" s="489"/>
      <c r="M30" s="491"/>
      <c r="N30" s="48">
        <v>12</v>
      </c>
      <c r="O30" s="49" t="e">
        <f>#REF!</f>
        <v>#REF!</v>
      </c>
    </row>
    <row r="31" spans="1:15" ht="12" customHeight="1">
      <c r="A31" s="118" t="s">
        <v>27</v>
      </c>
      <c r="B31" s="119"/>
      <c r="C31" s="119"/>
      <c r="D31" s="119"/>
      <c r="E31" s="119"/>
      <c r="F31" s="119"/>
      <c r="G31" s="119"/>
      <c r="H31" s="119"/>
      <c r="I31" s="129" t="e">
        <f>SUM(I32:I35)</f>
        <v>#REF!</v>
      </c>
      <c r="J31" s="129"/>
      <c r="K31" s="129"/>
      <c r="L31" s="129"/>
      <c r="M31" s="131" t="e">
        <f>SUM(M32:M35)</f>
        <v>#REF!</v>
      </c>
      <c r="N31" s="290" t="e">
        <f>SUM(N32:N35)</f>
        <v>#REF!</v>
      </c>
      <c r="O31" s="290" t="e">
        <f>SUM(O32:O35)</f>
        <v>#REF!</v>
      </c>
    </row>
    <row r="32" spans="1:15" ht="12" customHeight="1">
      <c r="A32" s="120" t="s">
        <v>8</v>
      </c>
      <c r="B32" s="185"/>
      <c r="C32" s="21">
        <f>C14</f>
        <v>0</v>
      </c>
      <c r="D32" s="21">
        <v>52</v>
      </c>
      <c r="E32" s="21">
        <f>'Приложение №3'!B13</f>
        <v>1</v>
      </c>
      <c r="F32" s="22">
        <f>D32*E32</f>
        <v>52</v>
      </c>
      <c r="G32" s="22">
        <v>1.35</v>
      </c>
      <c r="H32" s="33">
        <f>C32*F32*G32/60</f>
        <v>0</v>
      </c>
      <c r="I32" s="128" t="e">
        <f>H32/$B$4*$B$5</f>
        <v>#REF!</v>
      </c>
      <c r="J32" s="114">
        <v>1</v>
      </c>
      <c r="K32" s="289" t="e">
        <f>#REF!</f>
        <v>#REF!</v>
      </c>
      <c r="L32" s="289" t="e">
        <f>#REF!</f>
        <v>#REF!</v>
      </c>
      <c r="M32" s="102" t="e">
        <f>$B$6*J32*K32*L32*I32</f>
        <v>#REF!</v>
      </c>
      <c r="N32" s="125" t="e">
        <f>M32*$N$13</f>
        <v>#REF!</v>
      </c>
      <c r="O32" s="126" t="e">
        <f>N32*$O$13</f>
        <v>#REF!</v>
      </c>
    </row>
    <row r="33" spans="1:15" ht="12" customHeight="1">
      <c r="A33" s="120" t="s">
        <v>144</v>
      </c>
      <c r="B33" s="186"/>
      <c r="C33" s="21">
        <f>C34*0.15</f>
        <v>0</v>
      </c>
      <c r="D33" s="21">
        <v>1</v>
      </c>
      <c r="E33" s="21">
        <f>'Приложение №3'!B14</f>
        <v>12</v>
      </c>
      <c r="F33" s="22">
        <f aca="true" t="shared" si="2" ref="F33:F39">D33*E33</f>
        <v>12</v>
      </c>
      <c r="G33" s="22">
        <v>1.36</v>
      </c>
      <c r="H33" s="33">
        <f>C33*F33*G33/60</f>
        <v>0</v>
      </c>
      <c r="I33" s="128" t="e">
        <f>H33/$B$4*$B$5</f>
        <v>#REF!</v>
      </c>
      <c r="J33" s="114">
        <v>1</v>
      </c>
      <c r="K33" s="289" t="e">
        <f>#REF!</f>
        <v>#REF!</v>
      </c>
      <c r="L33" s="289" t="e">
        <f>#REF!</f>
        <v>#REF!</v>
      </c>
      <c r="M33" s="102" t="e">
        <f>$B$6*J33*K33*L33*I33</f>
        <v>#REF!</v>
      </c>
      <c r="N33" s="125" t="e">
        <f>M33*$N$13</f>
        <v>#REF!</v>
      </c>
      <c r="O33" s="126" t="e">
        <f>N33*$O$13</f>
        <v>#REF!</v>
      </c>
    </row>
    <row r="34" spans="1:15" ht="12" customHeight="1">
      <c r="A34" s="120" t="s">
        <v>5</v>
      </c>
      <c r="B34" s="186"/>
      <c r="C34" s="239"/>
      <c r="D34" s="21">
        <v>13</v>
      </c>
      <c r="E34" s="21">
        <f>'Приложение №3'!B15</f>
        <v>2</v>
      </c>
      <c r="F34" s="22">
        <f t="shared" si="2"/>
        <v>26</v>
      </c>
      <c r="G34" s="22">
        <v>3.52</v>
      </c>
      <c r="H34" s="33">
        <f>C34*F34*G34/60</f>
        <v>0</v>
      </c>
      <c r="I34" s="128" t="e">
        <f>H34/$B$4*$B$5</f>
        <v>#REF!</v>
      </c>
      <c r="J34" s="114">
        <v>1</v>
      </c>
      <c r="K34" s="289" t="e">
        <f>#REF!</f>
        <v>#REF!</v>
      </c>
      <c r="L34" s="289" t="e">
        <f>#REF!</f>
        <v>#REF!</v>
      </c>
      <c r="M34" s="102" t="e">
        <f>$B$6*J34*K34*L34*I34</f>
        <v>#REF!</v>
      </c>
      <c r="N34" s="125" t="e">
        <f>M34*$N$13</f>
        <v>#REF!</v>
      </c>
      <c r="O34" s="126" t="e">
        <f>N34*$O$13</f>
        <v>#REF!</v>
      </c>
    </row>
    <row r="35" spans="1:15" ht="12" customHeight="1">
      <c r="A35" s="120" t="s">
        <v>145</v>
      </c>
      <c r="B35" s="200"/>
      <c r="C35" s="21">
        <f>'Приложение №1'!B38</f>
        <v>0</v>
      </c>
      <c r="D35" s="21">
        <v>12</v>
      </c>
      <c r="E35" s="21">
        <f>'Приложение №3'!B16</f>
        <v>1</v>
      </c>
      <c r="F35" s="22">
        <f t="shared" si="2"/>
        <v>12</v>
      </c>
      <c r="G35" s="22"/>
      <c r="H35" s="33">
        <f>C35*F35*G35/60</f>
        <v>0</v>
      </c>
      <c r="I35" s="128" t="e">
        <f>H35/$B$4*$B$5</f>
        <v>#REF!</v>
      </c>
      <c r="J35" s="114">
        <v>1</v>
      </c>
      <c r="K35" s="289" t="e">
        <f>#REF!</f>
        <v>#REF!</v>
      </c>
      <c r="L35" s="289" t="e">
        <f>#REF!</f>
        <v>#REF!</v>
      </c>
      <c r="M35" s="102" t="e">
        <f>$B$6*J35*K35*L35*I35</f>
        <v>#REF!</v>
      </c>
      <c r="N35" s="125" t="e">
        <f>M35*$N$13</f>
        <v>#REF!</v>
      </c>
      <c r="O35" s="126" t="e">
        <f>N35*$O$13</f>
        <v>#REF!</v>
      </c>
    </row>
    <row r="36" spans="1:15" ht="14.25" customHeight="1">
      <c r="A36" s="122" t="s">
        <v>36</v>
      </c>
      <c r="B36" s="123"/>
      <c r="C36" s="123"/>
      <c r="D36" s="123"/>
      <c r="E36" s="123"/>
      <c r="F36" s="123"/>
      <c r="G36" s="123"/>
      <c r="H36" s="123"/>
      <c r="I36" s="130" t="e">
        <f>SUM(I37:I39)</f>
        <v>#REF!</v>
      </c>
      <c r="J36" s="130"/>
      <c r="K36" s="130"/>
      <c r="L36" s="130"/>
      <c r="M36" s="132" t="e">
        <f>SUM(M37:M39)</f>
        <v>#REF!</v>
      </c>
      <c r="N36" s="132" t="e">
        <f>SUM(N37:N39)</f>
        <v>#REF!</v>
      </c>
      <c r="O36" s="132" t="e">
        <f>SUM(O37:O39)</f>
        <v>#REF!</v>
      </c>
    </row>
    <row r="37" spans="1:15" s="22" customFormat="1" ht="12" customHeight="1">
      <c r="A37" s="124" t="s">
        <v>146</v>
      </c>
      <c r="C37" s="22">
        <f>'Приложение №1'!B43</f>
        <v>0</v>
      </c>
      <c r="D37" s="99" t="e">
        <f>B8/25</f>
        <v>#REF!</v>
      </c>
      <c r="E37" s="99">
        <f>'Приложение №3'!B18</f>
        <v>4</v>
      </c>
      <c r="F37" s="99" t="e">
        <f t="shared" si="2"/>
        <v>#REF!</v>
      </c>
      <c r="H37" s="22" t="e">
        <f>C37*F37*G37/60</f>
        <v>#REF!</v>
      </c>
      <c r="I37" s="22" t="e">
        <f>H37/$B$4*$B$5</f>
        <v>#REF!</v>
      </c>
      <c r="J37" s="114">
        <v>1</v>
      </c>
      <c r="K37" s="289" t="e">
        <f>#REF!</f>
        <v>#REF!</v>
      </c>
      <c r="L37" s="289" t="e">
        <f>#REF!</f>
        <v>#REF!</v>
      </c>
      <c r="M37" s="102" t="e">
        <f>$B$6*J37*K37*L37*I37</f>
        <v>#REF!</v>
      </c>
      <c r="N37" s="125" t="e">
        <f>M37*$N$13</f>
        <v>#REF!</v>
      </c>
      <c r="O37" s="126" t="e">
        <f>N37*$O$13</f>
        <v>#REF!</v>
      </c>
    </row>
    <row r="38" spans="1:15" s="22" customFormat="1" ht="12" customHeight="1">
      <c r="A38" s="124" t="s">
        <v>147</v>
      </c>
      <c r="B38" s="109" t="s">
        <v>7</v>
      </c>
      <c r="C38" s="22">
        <f>'Приложение №1'!B40/5</f>
        <v>0</v>
      </c>
      <c r="D38" s="99" t="e">
        <f>B9/6</f>
        <v>#REF!</v>
      </c>
      <c r="E38" s="22">
        <f>'Приложение №3'!B19</f>
        <v>3</v>
      </c>
      <c r="F38" s="22" t="e">
        <f t="shared" si="2"/>
        <v>#REF!</v>
      </c>
      <c r="G38" s="22">
        <v>4.25</v>
      </c>
      <c r="H38" s="127" t="e">
        <f>C38*F38*G38/60</f>
        <v>#REF!</v>
      </c>
      <c r="I38" s="128" t="e">
        <f>H38/$B$4*$B$5</f>
        <v>#REF!</v>
      </c>
      <c r="J38" s="114">
        <v>1</v>
      </c>
      <c r="K38" s="289" t="e">
        <f>#REF!</f>
        <v>#REF!</v>
      </c>
      <c r="L38" s="289" t="e">
        <f>#REF!</f>
        <v>#REF!</v>
      </c>
      <c r="M38" s="102" t="e">
        <f>$B$6*J38*K38*L38*I38</f>
        <v>#REF!</v>
      </c>
      <c r="N38" s="125" t="e">
        <f>M38*$N$13</f>
        <v>#REF!</v>
      </c>
      <c r="O38" s="126" t="e">
        <f>N38*$O$13</f>
        <v>#REF!</v>
      </c>
    </row>
    <row r="39" spans="1:15" s="22" customFormat="1" ht="12" customHeight="1">
      <c r="A39" s="124" t="s">
        <v>148</v>
      </c>
      <c r="C39" s="22" t="e">
        <f>'Приложение №1'!#REF!</f>
        <v>#REF!</v>
      </c>
      <c r="D39" s="22">
        <v>1</v>
      </c>
      <c r="E39" s="22">
        <f>'Приложение №3'!B20</f>
        <v>0</v>
      </c>
      <c r="F39" s="22">
        <f t="shared" si="2"/>
        <v>0</v>
      </c>
      <c r="G39" s="22">
        <v>0.08</v>
      </c>
      <c r="H39" s="127" t="e">
        <f>C39*F39*G39</f>
        <v>#REF!</v>
      </c>
      <c r="I39" s="128" t="e">
        <f>H39/$B$4*$B$5</f>
        <v>#REF!</v>
      </c>
      <c r="J39" s="114">
        <v>1</v>
      </c>
      <c r="K39" s="289" t="e">
        <f>#REF!</f>
        <v>#REF!</v>
      </c>
      <c r="L39" s="289" t="e">
        <f>#REF!</f>
        <v>#REF!</v>
      </c>
      <c r="M39" s="102" t="e">
        <f>$B$6*J39*K39*L39*I39</f>
        <v>#REF!</v>
      </c>
      <c r="N39" s="125" t="e">
        <f>M39*$N$13</f>
        <v>#REF!</v>
      </c>
      <c r="O39" s="126" t="e">
        <f>N39*$O$13</f>
        <v>#REF!</v>
      </c>
    </row>
  </sheetData>
  <sheetProtection/>
  <mergeCells count="33">
    <mergeCell ref="B16:B18"/>
    <mergeCell ref="G11:G13"/>
    <mergeCell ref="C11:F11"/>
    <mergeCell ref="C12:C13"/>
    <mergeCell ref="F12:F13"/>
    <mergeCell ref="E12:E13"/>
    <mergeCell ref="D12:D13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A28:A30"/>
    <mergeCell ref="B28:B30"/>
    <mergeCell ref="C28:F28"/>
    <mergeCell ref="G28:G30"/>
    <mergeCell ref="C29:C30"/>
    <mergeCell ref="D29:D30"/>
    <mergeCell ref="E29:E30"/>
    <mergeCell ref="F29:F30"/>
    <mergeCell ref="H28:H30"/>
    <mergeCell ref="I28:I30"/>
    <mergeCell ref="J28:N28"/>
    <mergeCell ref="O28:O29"/>
    <mergeCell ref="J29:J30"/>
    <mergeCell ref="K29:K30"/>
    <mergeCell ref="L29:L30"/>
    <mergeCell ref="M29:M30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79">
      <selection activeCell="B90" sqref="B90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3.00390625" style="263" customWidth="1"/>
    <col min="5" max="5" width="12.875" style="308" customWidth="1"/>
    <col min="6" max="6" width="12.25390625" style="309" customWidth="1"/>
    <col min="7" max="7" width="25.75390625" style="6" customWidth="1"/>
    <col min="8" max="8" width="8.375" style="6" customWidth="1"/>
    <col min="9" max="16384" width="9.125" style="6" customWidth="1"/>
  </cols>
  <sheetData>
    <row r="1" spans="1:3" ht="31.5" customHeight="1">
      <c r="A1" s="421"/>
      <c r="B1" s="507" t="s">
        <v>256</v>
      </c>
      <c r="C1" s="507"/>
    </row>
    <row r="2" spans="1:53" ht="15.75">
      <c r="A2" s="421"/>
      <c r="B2" s="505" t="s">
        <v>26</v>
      </c>
      <c r="C2" s="505"/>
      <c r="D2" s="2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61.5" customHeight="1">
      <c r="A3" s="421"/>
      <c r="B3" s="503" t="s">
        <v>238</v>
      </c>
      <c r="C3" s="503"/>
      <c r="D3" s="265"/>
      <c r="E3" s="310"/>
      <c r="F3" s="3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4" ht="25.5" customHeight="1">
      <c r="A4" s="423"/>
      <c r="B4" s="424"/>
      <c r="C4" s="423" t="s">
        <v>239</v>
      </c>
      <c r="D4" s="266"/>
    </row>
    <row r="5" spans="1:53" ht="27.75" customHeight="1">
      <c r="A5" s="423"/>
      <c r="B5" s="354" t="s">
        <v>246</v>
      </c>
      <c r="C5" s="423"/>
      <c r="D5" s="267"/>
      <c r="E5" s="312"/>
      <c r="F5" s="3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423"/>
      <c r="B6" s="355" t="s">
        <v>258</v>
      </c>
      <c r="C6" s="354"/>
      <c r="D6" s="267"/>
      <c r="E6" s="312"/>
      <c r="F6" s="3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505" t="s">
        <v>42</v>
      </c>
      <c r="B7" s="505"/>
      <c r="C7" s="505"/>
      <c r="D7" s="268"/>
      <c r="E7" s="307"/>
      <c r="F7" s="314"/>
    </row>
    <row r="8" spans="1:4" ht="24" customHeight="1">
      <c r="A8" s="506" t="s">
        <v>223</v>
      </c>
      <c r="B8" s="506"/>
      <c r="C8" s="506"/>
      <c r="D8" s="266"/>
    </row>
    <row r="9" spans="1:4" ht="30.75" customHeight="1">
      <c r="A9" s="505" t="s">
        <v>120</v>
      </c>
      <c r="B9" s="505"/>
      <c r="C9" s="505"/>
      <c r="D9" s="266"/>
    </row>
    <row r="10" spans="1:4" ht="22.5" customHeight="1">
      <c r="A10" s="425" t="s">
        <v>43</v>
      </c>
      <c r="B10" s="426" t="s">
        <v>253</v>
      </c>
      <c r="C10" s="425"/>
      <c r="D10" s="266"/>
    </row>
    <row r="11" spans="1:9" ht="30.75" customHeight="1">
      <c r="A11" s="422" t="s">
        <v>44</v>
      </c>
      <c r="B11" s="427"/>
      <c r="C11" s="427"/>
      <c r="E11"/>
      <c r="F11"/>
      <c r="G11"/>
      <c r="H11"/>
      <c r="I11"/>
    </row>
    <row r="12" spans="1:9" ht="27.75" customHeight="1">
      <c r="A12" s="421" t="s">
        <v>46</v>
      </c>
      <c r="B12" s="427" t="s">
        <v>228</v>
      </c>
      <c r="C12" s="425"/>
      <c r="E12"/>
      <c r="F12"/>
      <c r="G12"/>
      <c r="H12"/>
      <c r="I12"/>
    </row>
    <row r="13" spans="1:9" ht="15.75" customHeight="1">
      <c r="A13" s="425" t="s">
        <v>47</v>
      </c>
      <c r="B13" s="428">
        <v>1957</v>
      </c>
      <c r="C13" s="423"/>
      <c r="E13"/>
      <c r="F13"/>
      <c r="G13"/>
      <c r="H13"/>
      <c r="I13"/>
    </row>
    <row r="14" spans="1:9" ht="15.75" customHeight="1">
      <c r="A14" s="504" t="s">
        <v>48</v>
      </c>
      <c r="B14" s="504"/>
      <c r="C14" s="429">
        <v>0.52</v>
      </c>
      <c r="E14"/>
      <c r="F14"/>
      <c r="G14"/>
      <c r="H14"/>
      <c r="I14"/>
    </row>
    <row r="15" spans="1:9" ht="15.75" customHeight="1">
      <c r="A15" s="425" t="s">
        <v>49</v>
      </c>
      <c r="B15" s="430"/>
      <c r="C15" s="431">
        <v>0.96</v>
      </c>
      <c r="E15"/>
      <c r="F15"/>
      <c r="G15"/>
      <c r="H15"/>
      <c r="I15"/>
    </row>
    <row r="16" spans="1:9" ht="15.75" customHeight="1">
      <c r="A16" s="425" t="s">
        <v>50</v>
      </c>
      <c r="B16" s="428" t="s">
        <v>250</v>
      </c>
      <c r="C16" s="425"/>
      <c r="E16"/>
      <c r="F16"/>
      <c r="G16"/>
      <c r="H16"/>
      <c r="I16"/>
    </row>
    <row r="17" spans="1:9" ht="15.75" customHeight="1">
      <c r="A17" s="422" t="s">
        <v>124</v>
      </c>
      <c r="B17" s="428" t="s">
        <v>45</v>
      </c>
      <c r="C17" s="423"/>
      <c r="E17"/>
      <c r="F17"/>
      <c r="G17"/>
      <c r="H17"/>
      <c r="I17"/>
    </row>
    <row r="18" spans="1:9" ht="15.75" customHeight="1">
      <c r="A18" s="425" t="s">
        <v>51</v>
      </c>
      <c r="B18" s="432">
        <v>1</v>
      </c>
      <c r="C18" s="423"/>
      <c r="E18"/>
      <c r="F18"/>
      <c r="G18"/>
      <c r="H18"/>
      <c r="I18"/>
    </row>
    <row r="19" spans="1:9" ht="21" customHeight="1">
      <c r="A19" s="425" t="s">
        <v>52</v>
      </c>
      <c r="B19" s="428" t="s">
        <v>45</v>
      </c>
      <c r="C19" s="423"/>
      <c r="E19"/>
      <c r="F19"/>
      <c r="G19"/>
      <c r="H19"/>
      <c r="I19"/>
    </row>
    <row r="20" spans="1:9" ht="21" customHeight="1">
      <c r="A20" s="425" t="s">
        <v>53</v>
      </c>
      <c r="B20" s="428" t="s">
        <v>45</v>
      </c>
      <c r="C20" s="423"/>
      <c r="E20"/>
      <c r="F20"/>
      <c r="G20"/>
      <c r="H20"/>
      <c r="I20"/>
    </row>
    <row r="21" spans="1:9" ht="21" customHeight="1">
      <c r="A21" s="425" t="s">
        <v>54</v>
      </c>
      <c r="B21" s="428" t="s">
        <v>45</v>
      </c>
      <c r="C21" s="423"/>
      <c r="E21"/>
      <c r="F21"/>
      <c r="G21"/>
      <c r="H21"/>
      <c r="I21"/>
    </row>
    <row r="22" spans="1:9" ht="21" customHeight="1">
      <c r="A22" s="425" t="s">
        <v>55</v>
      </c>
      <c r="B22" s="428" t="s">
        <v>45</v>
      </c>
      <c r="C22" s="423"/>
      <c r="E22"/>
      <c r="F22"/>
      <c r="G22"/>
      <c r="H22"/>
      <c r="I22"/>
    </row>
    <row r="23" spans="1:9" ht="21" customHeight="1">
      <c r="A23" s="425" t="s">
        <v>56</v>
      </c>
      <c r="B23" s="428">
        <v>2</v>
      </c>
      <c r="C23" s="423"/>
      <c r="E23"/>
      <c r="F23"/>
      <c r="G23"/>
      <c r="H23"/>
      <c r="I23"/>
    </row>
    <row r="24" spans="1:9" ht="30.75" customHeight="1">
      <c r="A24" s="503" t="s">
        <v>57</v>
      </c>
      <c r="B24" s="503"/>
      <c r="C24" s="428" t="s">
        <v>45</v>
      </c>
      <c r="E24"/>
      <c r="F24"/>
      <c r="G24"/>
      <c r="H24"/>
      <c r="I24"/>
    </row>
    <row r="25" spans="1:9" ht="33.75" customHeight="1">
      <c r="A25" s="503" t="s">
        <v>123</v>
      </c>
      <c r="B25" s="503"/>
      <c r="C25" s="432" t="s">
        <v>45</v>
      </c>
      <c r="E25"/>
      <c r="F25"/>
      <c r="G25"/>
      <c r="H25"/>
      <c r="I25"/>
    </row>
    <row r="26" spans="1:9" ht="31.5" customHeight="1">
      <c r="A26" s="503" t="s">
        <v>126</v>
      </c>
      <c r="B26" s="503"/>
      <c r="C26" s="428" t="s">
        <v>45</v>
      </c>
      <c r="E26"/>
      <c r="F26"/>
      <c r="G26"/>
      <c r="H26"/>
      <c r="I26"/>
    </row>
    <row r="27" spans="1:9" ht="48.75" customHeight="1">
      <c r="A27" s="425" t="s">
        <v>58</v>
      </c>
      <c r="B27" s="427">
        <v>325</v>
      </c>
      <c r="C27" s="433" t="s">
        <v>107</v>
      </c>
      <c r="E27"/>
      <c r="F27"/>
      <c r="G27"/>
      <c r="H27"/>
      <c r="I27"/>
    </row>
    <row r="28" spans="1:9" ht="21" customHeight="1">
      <c r="A28" s="425" t="s">
        <v>59</v>
      </c>
      <c r="B28" s="425"/>
      <c r="C28" s="425"/>
      <c r="D28" s="6"/>
      <c r="E28"/>
      <c r="F28"/>
      <c r="G28"/>
      <c r="H28"/>
      <c r="I28"/>
    </row>
    <row r="29" spans="1:9" ht="21" customHeight="1">
      <c r="A29" s="434" t="s">
        <v>60</v>
      </c>
      <c r="B29" s="425"/>
      <c r="C29" s="425"/>
      <c r="E29"/>
      <c r="F29"/>
      <c r="G29"/>
      <c r="H29"/>
      <c r="I29"/>
    </row>
    <row r="30" spans="1:9" ht="21" customHeight="1">
      <c r="A30" s="434" t="s">
        <v>61</v>
      </c>
      <c r="B30" s="435">
        <v>0</v>
      </c>
      <c r="C30" s="427" t="s">
        <v>62</v>
      </c>
      <c r="E30"/>
      <c r="F30"/>
      <c r="G30"/>
      <c r="H30"/>
      <c r="I30"/>
    </row>
    <row r="31" spans="1:9" ht="18" customHeight="1">
      <c r="A31" s="434" t="s">
        <v>121</v>
      </c>
      <c r="B31" s="433">
        <v>89.8</v>
      </c>
      <c r="C31" s="433" t="s">
        <v>62</v>
      </c>
      <c r="E31"/>
      <c r="F31"/>
      <c r="G31"/>
      <c r="H31"/>
      <c r="I31"/>
    </row>
    <row r="32" spans="1:9" ht="18" customHeight="1">
      <c r="A32" s="436" t="s">
        <v>122</v>
      </c>
      <c r="B32" s="433">
        <v>64.4</v>
      </c>
      <c r="C32" s="433" t="s">
        <v>62</v>
      </c>
      <c r="E32"/>
      <c r="F32"/>
      <c r="G32"/>
      <c r="H32"/>
      <c r="I32"/>
    </row>
    <row r="33" spans="1:9" ht="18" customHeight="1">
      <c r="A33" s="437" t="s">
        <v>128</v>
      </c>
      <c r="B33" s="438">
        <v>0</v>
      </c>
      <c r="C33" s="433" t="s">
        <v>62</v>
      </c>
      <c r="E33"/>
      <c r="F33"/>
      <c r="G33"/>
      <c r="H33"/>
      <c r="I33"/>
    </row>
    <row r="34" spans="1:9" ht="48" customHeight="1">
      <c r="A34" s="437" t="s">
        <v>127</v>
      </c>
      <c r="B34" s="438">
        <v>0</v>
      </c>
      <c r="C34" s="433" t="s">
        <v>62</v>
      </c>
      <c r="E34"/>
      <c r="F34"/>
      <c r="G34"/>
      <c r="H34"/>
      <c r="I34"/>
    </row>
    <row r="35" spans="1:9" ht="51" customHeight="1">
      <c r="A35" s="425" t="s">
        <v>63</v>
      </c>
      <c r="B35" s="433"/>
      <c r="C35" s="433" t="s">
        <v>15</v>
      </c>
      <c r="E35"/>
      <c r="F35"/>
      <c r="G35"/>
      <c r="H35"/>
      <c r="I35"/>
    </row>
    <row r="36" spans="1:9" ht="18" customHeight="1">
      <c r="A36" s="422" t="s">
        <v>64</v>
      </c>
      <c r="B36" s="433"/>
      <c r="C36" s="433" t="s">
        <v>62</v>
      </c>
      <c r="E36"/>
      <c r="F36"/>
      <c r="G36"/>
      <c r="H36"/>
      <c r="I36"/>
    </row>
    <row r="37" spans="1:9" ht="32.25" customHeight="1">
      <c r="A37" s="425" t="s">
        <v>65</v>
      </c>
      <c r="B37" s="438"/>
      <c r="C37" s="433" t="s">
        <v>62</v>
      </c>
      <c r="E37"/>
      <c r="F37"/>
      <c r="G37"/>
      <c r="H37"/>
      <c r="I37"/>
    </row>
    <row r="38" spans="1:9" ht="15" customHeight="1">
      <c r="A38" s="439" t="s">
        <v>222</v>
      </c>
      <c r="B38" s="440"/>
      <c r="C38" s="425" t="s">
        <v>62</v>
      </c>
      <c r="D38" s="269"/>
      <c r="E38"/>
      <c r="F38"/>
      <c r="G38"/>
      <c r="H38"/>
      <c r="I38"/>
    </row>
    <row r="39" spans="1:9" ht="48" customHeight="1">
      <c r="A39" s="441" t="s">
        <v>66</v>
      </c>
      <c r="B39" s="442"/>
      <c r="C39" s="443"/>
      <c r="D39" s="269"/>
      <c r="E39"/>
      <c r="F39"/>
      <c r="G39"/>
      <c r="H39"/>
      <c r="I39"/>
    </row>
    <row r="40" spans="1:9" ht="33" customHeight="1">
      <c r="A40" s="445" t="s">
        <v>67</v>
      </c>
      <c r="B40" s="440"/>
      <c r="C40" s="406" t="s">
        <v>62</v>
      </c>
      <c r="D40" s="269"/>
      <c r="E40"/>
      <c r="F40"/>
      <c r="G40"/>
      <c r="H40"/>
      <c r="I40"/>
    </row>
    <row r="41" spans="1:9" ht="15" customHeight="1">
      <c r="A41" s="446" t="s">
        <v>168</v>
      </c>
      <c r="B41" s="440"/>
      <c r="C41" s="406" t="s">
        <v>62</v>
      </c>
      <c r="D41" s="270"/>
      <c r="E41"/>
      <c r="F41"/>
      <c r="G41"/>
      <c r="H41"/>
      <c r="I41"/>
    </row>
    <row r="42" spans="1:9" ht="15" customHeight="1">
      <c r="A42" s="445" t="s">
        <v>160</v>
      </c>
      <c r="B42" s="440"/>
      <c r="C42" s="406" t="s">
        <v>62</v>
      </c>
      <c r="D42" s="270"/>
      <c r="E42"/>
      <c r="F42"/>
      <c r="G42"/>
      <c r="H42"/>
      <c r="I42"/>
    </row>
    <row r="43" spans="1:9" ht="15.75" customHeight="1">
      <c r="A43" s="434" t="s">
        <v>161</v>
      </c>
      <c r="B43" s="435"/>
      <c r="C43" s="408" t="s">
        <v>62</v>
      </c>
      <c r="D43" s="270"/>
      <c r="E43"/>
      <c r="F43"/>
      <c r="G43"/>
      <c r="H43"/>
      <c r="I43"/>
    </row>
    <row r="44" spans="1:9" ht="15.75" customHeight="1">
      <c r="A44" s="421" t="s">
        <v>68</v>
      </c>
      <c r="B44" s="447"/>
      <c r="C44" s="447"/>
      <c r="D44" s="270"/>
      <c r="E44"/>
      <c r="F44"/>
      <c r="G44"/>
      <c r="H44"/>
      <c r="I44"/>
    </row>
    <row r="45" spans="1:9" ht="15" customHeight="1">
      <c r="A45" s="505" t="s">
        <v>69</v>
      </c>
      <c r="B45" s="505"/>
      <c r="C45" s="505"/>
      <c r="D45" s="269"/>
      <c r="E45"/>
      <c r="F45"/>
      <c r="G45"/>
      <c r="H45"/>
      <c r="I45"/>
    </row>
    <row r="46" spans="1:9" ht="15" customHeight="1">
      <c r="A46" s="421"/>
      <c r="B46" s="423"/>
      <c r="C46" s="423"/>
      <c r="D46" s="269"/>
      <c r="E46"/>
      <c r="F46"/>
      <c r="G46"/>
      <c r="H46"/>
      <c r="I46"/>
    </row>
    <row r="47" spans="1:9" ht="18" customHeight="1">
      <c r="A47" s="448" t="s">
        <v>125</v>
      </c>
      <c r="B47" s="448" t="s">
        <v>70</v>
      </c>
      <c r="C47" s="448" t="s">
        <v>71</v>
      </c>
      <c r="E47"/>
      <c r="F47"/>
      <c r="G47"/>
      <c r="H47"/>
      <c r="I47"/>
    </row>
    <row r="48" spans="1:9" ht="15" customHeight="1">
      <c r="A48" s="449" t="s">
        <v>72</v>
      </c>
      <c r="B48" s="450" t="s">
        <v>251</v>
      </c>
      <c r="C48" s="451" t="s">
        <v>229</v>
      </c>
      <c r="D48" s="269"/>
      <c r="E48"/>
      <c r="F48"/>
      <c r="G48"/>
      <c r="H48"/>
      <c r="I48"/>
    </row>
    <row r="49" spans="1:9" ht="15" customHeight="1">
      <c r="A49" s="449" t="s">
        <v>73</v>
      </c>
      <c r="B49" s="452" t="s">
        <v>254</v>
      </c>
      <c r="C49" s="451" t="s">
        <v>230</v>
      </c>
      <c r="D49" s="269"/>
      <c r="E49"/>
      <c r="F49"/>
      <c r="G49"/>
      <c r="H49"/>
      <c r="I49"/>
    </row>
    <row r="50" spans="1:9" ht="15" customHeight="1">
      <c r="A50" s="453" t="s">
        <v>74</v>
      </c>
      <c r="B50" s="454" t="s">
        <v>248</v>
      </c>
      <c r="C50" s="455"/>
      <c r="D50" s="269"/>
      <c r="E50"/>
      <c r="F50"/>
      <c r="G50"/>
      <c r="H50"/>
      <c r="I50"/>
    </row>
    <row r="51" spans="1:9" ht="15" customHeight="1">
      <c r="A51" s="456" t="s">
        <v>75</v>
      </c>
      <c r="B51" s="457"/>
      <c r="C51" s="455"/>
      <c r="D51" s="269"/>
      <c r="E51"/>
      <c r="F51"/>
      <c r="G51"/>
      <c r="H51"/>
      <c r="I51"/>
    </row>
    <row r="52" spans="1:9" ht="16.5" customHeight="1">
      <c r="A52" s="458" t="s">
        <v>224</v>
      </c>
      <c r="B52" s="459" t="s">
        <v>207</v>
      </c>
      <c r="C52" s="460" t="s">
        <v>231</v>
      </c>
      <c r="D52" s="269"/>
      <c r="E52"/>
      <c r="F52"/>
      <c r="G52"/>
      <c r="H52"/>
      <c r="I52"/>
    </row>
    <row r="53" spans="1:9" ht="8.25" customHeight="1">
      <c r="A53" s="458" t="s">
        <v>76</v>
      </c>
      <c r="B53" s="461"/>
      <c r="C53" s="460"/>
      <c r="E53"/>
      <c r="F53"/>
      <c r="G53"/>
      <c r="H53"/>
      <c r="I53"/>
    </row>
    <row r="54" spans="1:9" ht="50.25" customHeight="1">
      <c r="A54" s="458" t="s">
        <v>77</v>
      </c>
      <c r="B54" s="461"/>
      <c r="C54" s="460"/>
      <c r="E54"/>
      <c r="F54"/>
      <c r="G54"/>
      <c r="H54"/>
      <c r="I54"/>
    </row>
    <row r="55" spans="1:9" ht="18.75" customHeight="1">
      <c r="A55" s="462" t="s">
        <v>78</v>
      </c>
      <c r="B55" s="463"/>
      <c r="C55" s="464"/>
      <c r="E55"/>
      <c r="F55"/>
      <c r="G55"/>
      <c r="H55"/>
      <c r="I55"/>
    </row>
    <row r="56" spans="1:9" ht="15" customHeight="1">
      <c r="A56" s="465" t="s">
        <v>79</v>
      </c>
      <c r="B56" s="466" t="s">
        <v>252</v>
      </c>
      <c r="C56" s="464" t="s">
        <v>232</v>
      </c>
      <c r="E56"/>
      <c r="F56"/>
      <c r="G56"/>
      <c r="H56"/>
      <c r="I56"/>
    </row>
    <row r="57" spans="1:9" ht="15" customHeight="1">
      <c r="A57" s="467" t="s">
        <v>80</v>
      </c>
      <c r="B57" s="450" t="s">
        <v>240</v>
      </c>
      <c r="C57" s="455" t="s">
        <v>233</v>
      </c>
      <c r="E57"/>
      <c r="F57"/>
      <c r="G57"/>
      <c r="H57"/>
      <c r="I57"/>
    </row>
    <row r="58" spans="1:9" ht="15" customHeight="1">
      <c r="A58" s="456" t="s">
        <v>81</v>
      </c>
      <c r="B58" s="468"/>
      <c r="C58" s="455"/>
      <c r="E58"/>
      <c r="F58"/>
      <c r="G58"/>
      <c r="H58"/>
      <c r="I58"/>
    </row>
    <row r="59" spans="1:9" ht="15" customHeight="1">
      <c r="A59" s="469" t="s">
        <v>82</v>
      </c>
      <c r="B59" s="454" t="s">
        <v>249</v>
      </c>
      <c r="C59" s="460" t="s">
        <v>227</v>
      </c>
      <c r="E59"/>
      <c r="F59"/>
      <c r="G59"/>
      <c r="H59"/>
      <c r="I59"/>
    </row>
    <row r="60" spans="1:9" ht="15" customHeight="1">
      <c r="A60" s="470" t="s">
        <v>83</v>
      </c>
      <c r="B60" s="471" t="s">
        <v>234</v>
      </c>
      <c r="C60" s="460" t="s">
        <v>235</v>
      </c>
      <c r="E60"/>
      <c r="F60"/>
      <c r="G60"/>
      <c r="H60"/>
      <c r="I60"/>
    </row>
    <row r="61" spans="1:9" ht="15" customHeight="1">
      <c r="A61" s="472" t="s">
        <v>78</v>
      </c>
      <c r="B61" s="466"/>
      <c r="C61" s="460"/>
      <c r="E61"/>
      <c r="F61"/>
      <c r="G61"/>
      <c r="H61"/>
      <c r="I61"/>
    </row>
    <row r="62" spans="1:9" ht="15" customHeight="1">
      <c r="A62" s="456" t="s">
        <v>84</v>
      </c>
      <c r="B62" s="468"/>
      <c r="C62" s="455"/>
      <c r="E62"/>
      <c r="F62"/>
      <c r="G62"/>
      <c r="H62"/>
      <c r="I62"/>
    </row>
    <row r="63" spans="1:9" ht="44.25" customHeight="1">
      <c r="A63" s="470" t="s">
        <v>85</v>
      </c>
      <c r="B63" s="461" t="s">
        <v>236</v>
      </c>
      <c r="C63" s="460" t="s">
        <v>237</v>
      </c>
      <c r="E63"/>
      <c r="F63"/>
      <c r="G63"/>
      <c r="H63"/>
      <c r="I63"/>
    </row>
    <row r="64" spans="1:9" ht="30" customHeight="1">
      <c r="A64" s="469" t="s">
        <v>86</v>
      </c>
      <c r="B64" s="461"/>
      <c r="C64" s="460"/>
      <c r="E64"/>
      <c r="F64"/>
      <c r="G64"/>
      <c r="H64"/>
      <c r="I64"/>
    </row>
    <row r="65" spans="1:9" ht="15" customHeight="1">
      <c r="A65" s="470" t="s">
        <v>78</v>
      </c>
      <c r="B65" s="471"/>
      <c r="C65" s="464"/>
      <c r="E65"/>
      <c r="F65"/>
      <c r="G65"/>
      <c r="H65"/>
      <c r="I65"/>
    </row>
    <row r="66" spans="1:9" ht="30.75" customHeight="1">
      <c r="A66" s="456" t="s">
        <v>87</v>
      </c>
      <c r="B66" s="468"/>
      <c r="C66" s="455"/>
      <c r="E66"/>
      <c r="F66"/>
      <c r="G66"/>
      <c r="H66"/>
      <c r="I66"/>
    </row>
    <row r="67" spans="1:9" ht="15" customHeight="1">
      <c r="A67" s="470" t="s">
        <v>225</v>
      </c>
      <c r="B67" s="471"/>
      <c r="C67" s="460"/>
      <c r="E67"/>
      <c r="F67"/>
      <c r="G67"/>
      <c r="H67"/>
      <c r="I67"/>
    </row>
    <row r="68" spans="1:9" ht="15" customHeight="1">
      <c r="A68" s="470" t="s">
        <v>88</v>
      </c>
      <c r="B68" s="471" t="s">
        <v>119</v>
      </c>
      <c r="C68" s="460"/>
      <c r="E68"/>
      <c r="F68"/>
      <c r="G68"/>
      <c r="H68"/>
      <c r="I68"/>
    </row>
    <row r="69" spans="1:9" ht="15" customHeight="1">
      <c r="A69" s="470" t="s">
        <v>89</v>
      </c>
      <c r="B69" s="471"/>
      <c r="C69" s="460"/>
      <c r="E69"/>
      <c r="F69"/>
      <c r="G69"/>
      <c r="H69"/>
      <c r="I69"/>
    </row>
    <row r="70" spans="1:9" ht="29.25" customHeight="1">
      <c r="A70" s="470" t="s">
        <v>90</v>
      </c>
      <c r="B70" s="471" t="s">
        <v>119</v>
      </c>
      <c r="C70" s="460"/>
      <c r="E70"/>
      <c r="F70"/>
      <c r="G70"/>
      <c r="H70"/>
      <c r="I70"/>
    </row>
    <row r="71" spans="1:9" ht="27" customHeight="1">
      <c r="A71" s="470" t="s">
        <v>91</v>
      </c>
      <c r="B71" s="471"/>
      <c r="C71" s="460"/>
      <c r="E71"/>
      <c r="F71"/>
      <c r="G71"/>
      <c r="H71"/>
      <c r="I71"/>
    </row>
    <row r="72" spans="1:9" ht="12" customHeight="1">
      <c r="A72" s="470" t="s">
        <v>92</v>
      </c>
      <c r="B72" s="471"/>
      <c r="C72" s="460"/>
      <c r="E72"/>
      <c r="F72"/>
      <c r="G72"/>
      <c r="H72"/>
      <c r="I72"/>
    </row>
    <row r="73" spans="1:9" ht="34.5" customHeight="1">
      <c r="A73" s="470" t="s">
        <v>93</v>
      </c>
      <c r="B73" s="471"/>
      <c r="C73" s="460"/>
      <c r="E73"/>
      <c r="F73"/>
      <c r="G73"/>
      <c r="H73"/>
      <c r="I73"/>
    </row>
    <row r="74" spans="1:9" ht="15" customHeight="1">
      <c r="A74" s="470" t="s">
        <v>94</v>
      </c>
      <c r="B74" s="471"/>
      <c r="C74" s="460"/>
      <c r="E74"/>
      <c r="F74"/>
      <c r="G74"/>
      <c r="H74"/>
      <c r="I74"/>
    </row>
    <row r="75" spans="1:9" ht="15" customHeight="1">
      <c r="A75" s="472" t="s">
        <v>208</v>
      </c>
      <c r="B75" s="471"/>
      <c r="C75" s="460"/>
      <c r="E75"/>
      <c r="F75"/>
      <c r="G75"/>
      <c r="H75"/>
      <c r="I75"/>
    </row>
    <row r="76" spans="1:9" ht="15" customHeight="1">
      <c r="A76" s="456" t="s">
        <v>95</v>
      </c>
      <c r="B76" s="468"/>
      <c r="C76" s="455"/>
      <c r="E76"/>
      <c r="F76"/>
      <c r="G76"/>
      <c r="H76"/>
      <c r="I76"/>
    </row>
    <row r="77" spans="1:9" ht="15" customHeight="1">
      <c r="A77" s="470" t="s">
        <v>96</v>
      </c>
      <c r="B77" s="471" t="s">
        <v>226</v>
      </c>
      <c r="C77" s="460"/>
      <c r="E77"/>
      <c r="F77"/>
      <c r="G77"/>
      <c r="H77"/>
      <c r="I77"/>
    </row>
    <row r="78" spans="1:9" ht="15" customHeight="1">
      <c r="A78" s="470" t="s">
        <v>97</v>
      </c>
      <c r="B78" s="471" t="s">
        <v>119</v>
      </c>
      <c r="C78" s="460"/>
      <c r="E78"/>
      <c r="F78"/>
      <c r="G78"/>
      <c r="H78"/>
      <c r="I78"/>
    </row>
    <row r="79" spans="1:9" ht="15" customHeight="1">
      <c r="A79" s="470" t="s">
        <v>98</v>
      </c>
      <c r="B79" s="471" t="s">
        <v>119</v>
      </c>
      <c r="C79" s="460"/>
      <c r="E79"/>
      <c r="F79"/>
      <c r="G79"/>
      <c r="H79"/>
      <c r="I79"/>
    </row>
    <row r="80" spans="1:9" ht="15" customHeight="1">
      <c r="A80" s="470" t="s">
        <v>99</v>
      </c>
      <c r="B80" s="471"/>
      <c r="C80" s="460"/>
      <c r="E80"/>
      <c r="F80"/>
      <c r="G80"/>
      <c r="H80"/>
      <c r="I80"/>
    </row>
    <row r="81" spans="1:9" ht="15" customHeight="1">
      <c r="A81" s="470" t="s">
        <v>100</v>
      </c>
      <c r="B81" s="471"/>
      <c r="C81" s="460"/>
      <c r="E81"/>
      <c r="F81"/>
      <c r="G81"/>
      <c r="H81"/>
      <c r="I81"/>
    </row>
    <row r="82" spans="1:9" ht="15" customHeight="1">
      <c r="A82" s="470" t="s">
        <v>101</v>
      </c>
      <c r="B82" s="471" t="s">
        <v>119</v>
      </c>
      <c r="C82" s="460"/>
      <c r="E82"/>
      <c r="F82"/>
      <c r="G82"/>
      <c r="H82"/>
      <c r="I82"/>
    </row>
    <row r="83" spans="1:9" ht="32.25" customHeight="1">
      <c r="A83" s="470" t="s">
        <v>102</v>
      </c>
      <c r="B83" s="471"/>
      <c r="C83" s="460"/>
      <c r="E83"/>
      <c r="F83"/>
      <c r="G83"/>
      <c r="H83"/>
      <c r="I83"/>
    </row>
    <row r="84" spans="1:9" ht="15" customHeight="1">
      <c r="A84" s="470" t="s">
        <v>103</v>
      </c>
      <c r="B84" s="471"/>
      <c r="C84" s="460"/>
      <c r="E84"/>
      <c r="F84"/>
      <c r="G84"/>
      <c r="H84"/>
      <c r="I84"/>
    </row>
    <row r="85" spans="1:9" ht="15" customHeight="1">
      <c r="A85" s="470" t="s">
        <v>104</v>
      </c>
      <c r="B85" s="471"/>
      <c r="C85" s="460"/>
      <c r="E85"/>
      <c r="F85"/>
      <c r="G85"/>
      <c r="H85"/>
      <c r="I85"/>
    </row>
    <row r="86" spans="1:9" ht="15" customHeight="1">
      <c r="A86" s="473" t="s">
        <v>78</v>
      </c>
      <c r="B86" s="471"/>
      <c r="C86" s="474"/>
      <c r="E86"/>
      <c r="F86"/>
      <c r="G86"/>
      <c r="H86"/>
      <c r="I86"/>
    </row>
    <row r="87" spans="1:9" ht="15" customHeight="1">
      <c r="A87" s="475" t="s">
        <v>105</v>
      </c>
      <c r="B87" s="451"/>
      <c r="C87" s="476"/>
      <c r="E87"/>
      <c r="F87"/>
      <c r="G87"/>
      <c r="H87"/>
      <c r="I87"/>
    </row>
    <row r="88" spans="1:9" ht="15" customHeight="1">
      <c r="A88" s="271" t="s">
        <v>241</v>
      </c>
      <c r="C88" s="6" t="s">
        <v>242</v>
      </c>
      <c r="E88"/>
      <c r="F88"/>
      <c r="G88"/>
      <c r="H88"/>
      <c r="I88"/>
    </row>
    <row r="89" spans="1:9" ht="15" customHeight="1">
      <c r="A89" s="5" t="s">
        <v>258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106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spans="5:9" ht="48.75" customHeight="1">
      <c r="E96"/>
      <c r="F96"/>
      <c r="G96"/>
      <c r="H96"/>
      <c r="I96"/>
    </row>
    <row r="97" ht="33.75" customHeight="1"/>
    <row r="98" ht="12" customHeight="1"/>
  </sheetData>
  <sheetProtection/>
  <mergeCells count="11">
    <mergeCell ref="B1:C1"/>
    <mergeCell ref="B3:C3"/>
    <mergeCell ref="A14:B14"/>
    <mergeCell ref="B2:C2"/>
    <mergeCell ref="A45:C45"/>
    <mergeCell ref="A7:C7"/>
    <mergeCell ref="A8:C8"/>
    <mergeCell ref="A9:C9"/>
    <mergeCell ref="A25:B25"/>
    <mergeCell ref="A26:B26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tabSelected="1" zoomScalePageLayoutView="0" workbookViewId="0" topLeftCell="A28">
      <selection activeCell="E25" sqref="E25"/>
    </sheetView>
  </sheetViews>
  <sheetFormatPr defaultColWidth="10.00390625" defaultRowHeight="12.75"/>
  <cols>
    <col min="1" max="1" width="34.625" style="8" customWidth="1"/>
    <col min="2" max="2" width="3.625" style="8" customWidth="1"/>
    <col min="3" max="3" width="27.25390625" style="8" customWidth="1"/>
    <col min="4" max="4" width="14.125" style="8" customWidth="1"/>
    <col min="5" max="5" width="14.00390625" style="8" customWidth="1"/>
    <col min="6" max="6" width="15.125" style="8" hidden="1" customWidth="1"/>
    <col min="7" max="7" width="11.875" style="8" customWidth="1"/>
    <col min="8" max="8" width="11.00390625" style="8" customWidth="1"/>
    <col min="9" max="9" width="7.75390625" style="107" customWidth="1"/>
    <col min="10" max="10" width="9.375" style="107" customWidth="1"/>
    <col min="11" max="16384" width="10.00390625" style="8" customWidth="1"/>
  </cols>
  <sheetData>
    <row r="1" spans="2:13" ht="31.5" customHeight="1">
      <c r="B1" s="13"/>
      <c r="D1" s="322" t="s">
        <v>257</v>
      </c>
      <c r="E1" s="322"/>
      <c r="G1"/>
      <c r="H1"/>
      <c r="I1"/>
      <c r="J1"/>
      <c r="K1"/>
      <c r="L1"/>
      <c r="M1"/>
    </row>
    <row r="2" spans="1:13" ht="15.75">
      <c r="A2" s="13"/>
      <c r="B2" s="13"/>
      <c r="C2" s="516" t="s">
        <v>26</v>
      </c>
      <c r="D2" s="516"/>
      <c r="E2" s="13"/>
      <c r="F2" s="13"/>
      <c r="G2"/>
      <c r="H2"/>
      <c r="I2"/>
      <c r="J2"/>
      <c r="K2"/>
      <c r="L2"/>
      <c r="M2"/>
    </row>
    <row r="3" spans="1:13" ht="50.25" customHeight="1">
      <c r="A3" s="361"/>
      <c r="B3" s="362"/>
      <c r="C3" s="342" t="s">
        <v>238</v>
      </c>
      <c r="D3" s="342"/>
      <c r="E3" s="361"/>
      <c r="F3" s="13"/>
      <c r="G3"/>
      <c r="H3"/>
      <c r="I3"/>
      <c r="J3"/>
      <c r="K3"/>
      <c r="L3"/>
      <c r="M3"/>
    </row>
    <row r="4" spans="1:13" ht="20.25" customHeight="1">
      <c r="A4" s="361"/>
      <c r="B4" s="361"/>
      <c r="C4" s="351"/>
      <c r="D4" s="352" t="s">
        <v>239</v>
      </c>
      <c r="E4" s="363"/>
      <c r="F4" s="13"/>
      <c r="G4"/>
      <c r="H4"/>
      <c r="I4"/>
      <c r="J4"/>
      <c r="K4"/>
      <c r="L4"/>
      <c r="M4"/>
    </row>
    <row r="5" spans="1:13" ht="24.75" customHeight="1">
      <c r="A5" s="361"/>
      <c r="B5" s="361"/>
      <c r="C5" s="353" t="s">
        <v>260</v>
      </c>
      <c r="D5" s="352"/>
      <c r="E5" s="364"/>
      <c r="F5" s="13"/>
      <c r="G5"/>
      <c r="H5"/>
      <c r="I5"/>
      <c r="J5"/>
      <c r="K5"/>
      <c r="L5"/>
      <c r="M5"/>
    </row>
    <row r="6" spans="1:13" ht="12.75" customHeight="1">
      <c r="A6" s="361"/>
      <c r="B6" s="361"/>
      <c r="C6" s="354" t="s">
        <v>246</v>
      </c>
      <c r="D6" s="353"/>
      <c r="E6" s="365"/>
      <c r="F6" s="13"/>
      <c r="G6"/>
      <c r="H6"/>
      <c r="I6"/>
      <c r="J6"/>
      <c r="K6"/>
      <c r="L6"/>
      <c r="M6"/>
    </row>
    <row r="7" spans="1:13" ht="15">
      <c r="A7" s="361"/>
      <c r="B7" s="361"/>
      <c r="C7" s="355" t="s">
        <v>258</v>
      </c>
      <c r="D7" s="356"/>
      <c r="E7" s="365"/>
      <c r="F7" s="13"/>
      <c r="G7"/>
      <c r="H7"/>
      <c r="I7"/>
      <c r="J7"/>
      <c r="K7"/>
      <c r="L7"/>
      <c r="M7"/>
    </row>
    <row r="8" spans="1:13" s="9" customFormat="1" ht="28.5" customHeight="1">
      <c r="A8" s="518" t="s">
        <v>16</v>
      </c>
      <c r="B8" s="518"/>
      <c r="C8" s="518"/>
      <c r="D8" s="518"/>
      <c r="E8" s="518"/>
      <c r="F8" s="69"/>
      <c r="G8"/>
      <c r="H8"/>
      <c r="I8"/>
      <c r="J8"/>
      <c r="K8"/>
      <c r="L8"/>
      <c r="M8"/>
    </row>
    <row r="9" spans="1:13" s="9" customFormat="1" ht="35.25" customHeight="1">
      <c r="A9" s="517" t="s">
        <v>219</v>
      </c>
      <c r="B9" s="517"/>
      <c r="C9" s="517"/>
      <c r="D9" s="517"/>
      <c r="E9" s="517"/>
      <c r="F9" s="69"/>
      <c r="G9"/>
      <c r="H9"/>
      <c r="I9"/>
      <c r="J9"/>
      <c r="K9"/>
      <c r="L9"/>
      <c r="M9"/>
    </row>
    <row r="10" spans="1:13" s="9" customFormat="1" ht="15.75">
      <c r="A10" s="366"/>
      <c r="B10" s="366"/>
      <c r="C10" s="367"/>
      <c r="D10" s="366" t="str">
        <f>'Приложение №1'!B10</f>
        <v>Передовая 4</v>
      </c>
      <c r="E10" s="366"/>
      <c r="F10" s="69"/>
      <c r="G10"/>
      <c r="H10"/>
      <c r="I10"/>
      <c r="J10"/>
      <c r="K10"/>
      <c r="L10"/>
      <c r="M10"/>
    </row>
    <row r="11" spans="1:13" s="12" customFormat="1" ht="81.75" customHeight="1">
      <c r="A11" s="368"/>
      <c r="B11" s="508" t="s">
        <v>17</v>
      </c>
      <c r="C11" s="444"/>
      <c r="D11" s="369" t="s">
        <v>129</v>
      </c>
      <c r="E11" s="369" t="s">
        <v>130</v>
      </c>
      <c r="F11" s="357" t="s">
        <v>189</v>
      </c>
      <c r="G11"/>
      <c r="H11"/>
      <c r="I11"/>
      <c r="J11"/>
      <c r="K11"/>
      <c r="L11"/>
      <c r="M11"/>
    </row>
    <row r="12" spans="1:13" ht="17.25" customHeight="1">
      <c r="A12" s="370" t="s">
        <v>19</v>
      </c>
      <c r="B12" s="371"/>
      <c r="C12" s="371"/>
      <c r="D12" s="372"/>
      <c r="E12" s="373"/>
      <c r="F12" s="70"/>
      <c r="G12"/>
      <c r="H12"/>
      <c r="I12"/>
      <c r="J12"/>
      <c r="K12"/>
      <c r="L12"/>
      <c r="M12"/>
    </row>
    <row r="13" spans="1:13" ht="33" customHeight="1">
      <c r="A13" s="327" t="s">
        <v>30</v>
      </c>
      <c r="B13" s="374">
        <v>6</v>
      </c>
      <c r="C13" s="375" t="s">
        <v>28</v>
      </c>
      <c r="D13" s="376">
        <v>0</v>
      </c>
      <c r="E13" s="377">
        <v>0</v>
      </c>
      <c r="F13" s="358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378" t="s">
        <v>36</v>
      </c>
      <c r="B14" s="379"/>
      <c r="C14" s="379"/>
      <c r="D14" s="380"/>
      <c r="E14" s="381"/>
      <c r="F14" s="244"/>
      <c r="G14"/>
      <c r="H14"/>
      <c r="I14"/>
      <c r="J14"/>
      <c r="K14"/>
      <c r="L14"/>
      <c r="M14"/>
    </row>
    <row r="15" spans="1:21" ht="31.5" customHeight="1">
      <c r="A15" s="319" t="s">
        <v>20</v>
      </c>
      <c r="B15" s="382">
        <v>6</v>
      </c>
      <c r="C15" s="383" t="s">
        <v>28</v>
      </c>
      <c r="D15" s="384">
        <v>0</v>
      </c>
      <c r="E15" s="385">
        <v>0</v>
      </c>
      <c r="F15" s="359" t="e">
        <f aca="true" t="shared" si="0" ref="F15:F21">D15/$H$10/12</f>
        <v>#DIV/0!</v>
      </c>
      <c r="G15"/>
      <c r="H15"/>
      <c r="I15"/>
      <c r="J15"/>
      <c r="K15"/>
      <c r="L15"/>
      <c r="M15"/>
      <c r="N15" s="10"/>
      <c r="O15" s="10"/>
      <c r="P15" s="10"/>
      <c r="Q15" s="10"/>
      <c r="R15" s="10"/>
      <c r="S15" s="10"/>
      <c r="T15" s="10"/>
      <c r="U15" s="10"/>
    </row>
    <row r="16" spans="1:13" ht="15.75" customHeight="1">
      <c r="A16" s="327" t="s">
        <v>38</v>
      </c>
      <c r="B16" s="374">
        <v>2</v>
      </c>
      <c r="C16" s="386" t="s">
        <v>28</v>
      </c>
      <c r="D16" s="387">
        <v>0</v>
      </c>
      <c r="E16" s="385">
        <v>0</v>
      </c>
      <c r="F16" s="359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327" t="s">
        <v>21</v>
      </c>
      <c r="B17" s="374">
        <v>6</v>
      </c>
      <c r="C17" s="386" t="s">
        <v>28</v>
      </c>
      <c r="D17" s="387">
        <v>0</v>
      </c>
      <c r="E17" s="385">
        <v>0</v>
      </c>
      <c r="F17" s="359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327" t="s">
        <v>22</v>
      </c>
      <c r="B18" s="374">
        <v>3</v>
      </c>
      <c r="C18" s="386" t="s">
        <v>28</v>
      </c>
      <c r="D18" s="385">
        <v>0</v>
      </c>
      <c r="E18" s="385">
        <v>0</v>
      </c>
      <c r="F18" s="359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327" t="s">
        <v>23</v>
      </c>
      <c r="B19" s="388">
        <v>1</v>
      </c>
      <c r="C19" s="389" t="s">
        <v>261</v>
      </c>
      <c r="D19" s="385">
        <v>0</v>
      </c>
      <c r="E19" s="385">
        <v>0</v>
      </c>
      <c r="F19" s="359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327" t="s">
        <v>39</v>
      </c>
      <c r="B20" s="374"/>
      <c r="C20" s="386" t="s">
        <v>29</v>
      </c>
      <c r="D20" s="385">
        <v>0</v>
      </c>
      <c r="E20" s="385">
        <v>0</v>
      </c>
      <c r="F20" s="359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335" t="s">
        <v>40</v>
      </c>
      <c r="B21" s="390">
        <v>6</v>
      </c>
      <c r="C21" s="391" t="s">
        <v>28</v>
      </c>
      <c r="D21" s="392">
        <v>6412.8186</v>
      </c>
      <c r="E21" s="392">
        <v>5.951019487750557</v>
      </c>
      <c r="F21" s="359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393" t="s">
        <v>24</v>
      </c>
      <c r="B22" s="394"/>
      <c r="C22" s="394"/>
      <c r="D22" s="395"/>
      <c r="E22" s="396"/>
      <c r="F22" s="245"/>
      <c r="G22"/>
      <c r="H22"/>
      <c r="I22"/>
      <c r="J22"/>
      <c r="K22"/>
      <c r="L22"/>
      <c r="M22"/>
    </row>
    <row r="23" spans="1:13" ht="32.25" customHeight="1">
      <c r="A23" s="319" t="s">
        <v>109</v>
      </c>
      <c r="B23" s="382">
        <v>1</v>
      </c>
      <c r="C23" s="383" t="s">
        <v>29</v>
      </c>
      <c r="D23" s="397">
        <v>0</v>
      </c>
      <c r="E23" s="385">
        <v>0</v>
      </c>
      <c r="F23" s="359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327" t="s">
        <v>110</v>
      </c>
      <c r="B24" s="374">
        <v>2</v>
      </c>
      <c r="C24" s="386" t="s">
        <v>29</v>
      </c>
      <c r="D24" s="397">
        <v>4377.01</v>
      </c>
      <c r="E24" s="385">
        <v>4.06</v>
      </c>
      <c r="F24" s="359" t="e">
        <f>D24/$H$10/12</f>
        <v>#DIV/0!</v>
      </c>
      <c r="G24" s="550">
        <f>D24+D45</f>
        <v>4377.009670593099</v>
      </c>
      <c r="H24"/>
      <c r="I24"/>
      <c r="J24"/>
      <c r="K24"/>
      <c r="L24"/>
      <c r="M24"/>
    </row>
    <row r="25" spans="1:13" ht="47.25" customHeight="1">
      <c r="A25" s="327" t="s">
        <v>111</v>
      </c>
      <c r="B25" s="388">
        <v>1</v>
      </c>
      <c r="C25" s="389" t="s">
        <v>213</v>
      </c>
      <c r="D25" s="397">
        <v>0</v>
      </c>
      <c r="E25" s="385">
        <v>0</v>
      </c>
      <c r="F25" s="359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327" t="s">
        <v>112</v>
      </c>
      <c r="B26" s="374">
        <v>2</v>
      </c>
      <c r="C26" s="386" t="s">
        <v>29</v>
      </c>
      <c r="D26" s="397"/>
      <c r="E26" s="385">
        <v>0</v>
      </c>
      <c r="F26" s="359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335" t="s">
        <v>245</v>
      </c>
      <c r="B27" s="390">
        <v>1</v>
      </c>
      <c r="C27" s="391" t="s">
        <v>9</v>
      </c>
      <c r="D27" s="397">
        <v>0</v>
      </c>
      <c r="E27" s="385">
        <v>0</v>
      </c>
      <c r="F27" s="359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398" t="s">
        <v>25</v>
      </c>
      <c r="B28" s="399"/>
      <c r="C28" s="399"/>
      <c r="D28" s="400"/>
      <c r="E28" s="401"/>
      <c r="F28" s="246"/>
      <c r="G28"/>
      <c r="H28"/>
      <c r="I28"/>
      <c r="J28"/>
      <c r="K28"/>
      <c r="L28"/>
      <c r="M28"/>
    </row>
    <row r="29" spans="1:13" s="10" customFormat="1" ht="29.25" customHeight="1">
      <c r="A29" s="315" t="s">
        <v>113</v>
      </c>
      <c r="B29" s="512" t="s">
        <v>0</v>
      </c>
      <c r="C29" s="513"/>
      <c r="D29" s="397"/>
      <c r="E29" s="385"/>
      <c r="F29" s="359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10" customFormat="1" ht="17.25" customHeight="1">
      <c r="A30" s="509"/>
      <c r="B30" s="374">
        <v>2</v>
      </c>
      <c r="C30" s="402" t="s">
        <v>31</v>
      </c>
      <c r="D30" s="397">
        <v>0</v>
      </c>
      <c r="E30" s="385">
        <v>0</v>
      </c>
      <c r="F30" s="359" t="e">
        <f t="shared" si="1"/>
        <v>#DIV/0!</v>
      </c>
      <c r="G30"/>
      <c r="H30"/>
      <c r="I30"/>
      <c r="J30"/>
      <c r="K30"/>
      <c r="L30"/>
      <c r="M30"/>
    </row>
    <row r="31" spans="1:13" s="10" customFormat="1" ht="31.5" customHeight="1">
      <c r="A31" s="509"/>
      <c r="B31" s="320" t="s">
        <v>11</v>
      </c>
      <c r="C31" s="321"/>
      <c r="D31" s="397"/>
      <c r="E31" s="385"/>
      <c r="F31" s="359" t="e">
        <f t="shared" si="1"/>
        <v>#DIV/0!</v>
      </c>
      <c r="G31"/>
      <c r="H31"/>
      <c r="I31"/>
      <c r="J31"/>
      <c r="K31"/>
      <c r="L31"/>
      <c r="M31"/>
    </row>
    <row r="32" spans="1:13" s="10" customFormat="1" ht="16.5" customHeight="1">
      <c r="A32" s="509"/>
      <c r="B32" s="374">
        <v>2</v>
      </c>
      <c r="C32" s="402" t="s">
        <v>31</v>
      </c>
      <c r="D32" s="397">
        <v>0</v>
      </c>
      <c r="E32" s="385">
        <v>0</v>
      </c>
      <c r="F32" s="359" t="e">
        <f t="shared" si="1"/>
        <v>#DIV/0!</v>
      </c>
      <c r="G32"/>
      <c r="H32"/>
      <c r="I32"/>
      <c r="J32"/>
      <c r="K32"/>
      <c r="L32"/>
      <c r="M32"/>
    </row>
    <row r="33" spans="1:13" s="10" customFormat="1" ht="26.25" customHeight="1">
      <c r="A33" s="509"/>
      <c r="B33" s="320" t="s">
        <v>181</v>
      </c>
      <c r="C33" s="321"/>
      <c r="D33" s="397"/>
      <c r="E33" s="385"/>
      <c r="F33" s="359" t="e">
        <f t="shared" si="1"/>
        <v>#DIV/0!</v>
      </c>
      <c r="G33"/>
      <c r="H33"/>
      <c r="I33"/>
      <c r="J33"/>
      <c r="K33"/>
      <c r="L33"/>
      <c r="M33"/>
    </row>
    <row r="34" spans="1:13" s="10" customFormat="1" ht="16.5" customHeight="1">
      <c r="A34" s="509"/>
      <c r="B34" s="374">
        <v>12</v>
      </c>
      <c r="C34" s="402" t="s">
        <v>31</v>
      </c>
      <c r="D34" s="397">
        <v>192.10007351943605</v>
      </c>
      <c r="E34" s="385">
        <v>0.17826658641373058</v>
      </c>
      <c r="F34" s="359" t="e">
        <f t="shared" si="1"/>
        <v>#DIV/0!</v>
      </c>
      <c r="G34"/>
      <c r="H34"/>
      <c r="I34"/>
      <c r="J34"/>
      <c r="K34"/>
      <c r="L34"/>
      <c r="M34"/>
    </row>
    <row r="35" spans="1:13" s="10" customFormat="1" ht="27" customHeight="1">
      <c r="A35" s="509"/>
      <c r="B35" s="320" t="s">
        <v>1</v>
      </c>
      <c r="C35" s="321"/>
      <c r="D35" s="397"/>
      <c r="E35" s="385"/>
      <c r="F35" s="359" t="e">
        <f t="shared" si="1"/>
        <v>#DIV/0!</v>
      </c>
      <c r="G35"/>
      <c r="H35"/>
      <c r="I35"/>
      <c r="J35"/>
      <c r="K35"/>
      <c r="L35"/>
      <c r="M35"/>
    </row>
    <row r="36" spans="1:13" s="10" customFormat="1" ht="15.75" customHeight="1">
      <c r="A36" s="509"/>
      <c r="B36" s="374">
        <v>12</v>
      </c>
      <c r="C36" s="402" t="s">
        <v>29</v>
      </c>
      <c r="D36" s="397">
        <v>447.8501837985903</v>
      </c>
      <c r="E36" s="385">
        <v>0.41559965088956047</v>
      </c>
      <c r="F36" s="359" t="e">
        <f t="shared" si="1"/>
        <v>#DIV/0!</v>
      </c>
      <c r="G36"/>
      <c r="H36"/>
      <c r="I36"/>
      <c r="J36"/>
      <c r="K36"/>
      <c r="L36"/>
      <c r="M36"/>
    </row>
    <row r="37" spans="1:13" s="10" customFormat="1" ht="55.5" customHeight="1">
      <c r="A37" s="403" t="s">
        <v>114</v>
      </c>
      <c r="B37" s="514" t="s">
        <v>182</v>
      </c>
      <c r="C37" s="515"/>
      <c r="D37" s="397">
        <v>969.8399999999999</v>
      </c>
      <c r="E37" s="385">
        <v>0.8999999999999999</v>
      </c>
      <c r="F37" s="359" t="e">
        <f t="shared" si="1"/>
        <v>#DIV/0!</v>
      </c>
      <c r="G37"/>
      <c r="H37"/>
      <c r="I37"/>
      <c r="J37"/>
      <c r="K37"/>
      <c r="L37"/>
      <c r="M37"/>
    </row>
    <row r="38" spans="1:13" s="10" customFormat="1" ht="16.5" customHeight="1">
      <c r="A38" s="404" t="s">
        <v>115</v>
      </c>
      <c r="B38" s="405">
        <v>1</v>
      </c>
      <c r="C38" s="406" t="s">
        <v>29</v>
      </c>
      <c r="D38" s="397">
        <v>0</v>
      </c>
      <c r="E38" s="385">
        <v>0</v>
      </c>
      <c r="F38" s="359" t="e">
        <f t="shared" si="1"/>
        <v>#DIV/0!</v>
      </c>
      <c r="G38"/>
      <c r="H38"/>
      <c r="I38"/>
      <c r="J38"/>
      <c r="K38"/>
      <c r="L38"/>
      <c r="M38"/>
    </row>
    <row r="39" spans="1:13" s="10" customFormat="1" ht="15.75" customHeight="1">
      <c r="A39" s="404" t="s">
        <v>116</v>
      </c>
      <c r="B39" s="407">
        <v>1</v>
      </c>
      <c r="C39" s="408" t="s">
        <v>29</v>
      </c>
      <c r="D39" s="397">
        <v>0</v>
      </c>
      <c r="E39" s="385">
        <v>0</v>
      </c>
      <c r="F39" s="359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409" t="s">
        <v>41</v>
      </c>
      <c r="B40" s="410"/>
      <c r="C40" s="410"/>
      <c r="D40" s="411"/>
      <c r="E40" s="412"/>
      <c r="F40" s="247"/>
      <c r="G40"/>
      <c r="H40"/>
      <c r="I40"/>
      <c r="J40"/>
      <c r="K40"/>
      <c r="L40"/>
      <c r="M40"/>
    </row>
    <row r="41" spans="1:13" ht="18" customHeight="1">
      <c r="A41" s="413" t="s">
        <v>117</v>
      </c>
      <c r="B41" s="511"/>
      <c r="C41" s="511"/>
      <c r="D41" s="397">
        <v>1269.6798603789766</v>
      </c>
      <c r="E41" s="385">
        <v>1.1782478288594809</v>
      </c>
      <c r="F41" s="359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414" t="s">
        <v>108</v>
      </c>
      <c r="B42" s="415"/>
      <c r="C42" s="415"/>
      <c r="D42" s="416"/>
      <c r="E42" s="417"/>
      <c r="F42" s="248"/>
      <c r="G42"/>
      <c r="H42"/>
      <c r="I42"/>
      <c r="J42"/>
      <c r="K42"/>
      <c r="L42"/>
      <c r="M42"/>
    </row>
    <row r="43" spans="1:46" s="92" customFormat="1" ht="15.75">
      <c r="A43" s="418" t="s">
        <v>118</v>
      </c>
      <c r="B43" s="510"/>
      <c r="C43" s="510"/>
      <c r="D43" s="419">
        <v>13669.2983882901</v>
      </c>
      <c r="E43" s="420">
        <v>12.68494653701754</v>
      </c>
      <c r="F43" s="360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</row>
    <row r="44" spans="1:46" s="92" customFormat="1" ht="15">
      <c r="A44" s="303"/>
      <c r="B44" s="304"/>
      <c r="C44" s="304"/>
      <c r="D44" s="547">
        <f>SUM(D13:D41)</f>
        <v>13669.298717697002</v>
      </c>
      <c r="E44" s="548">
        <f>SUM(E13:E41)</f>
        <v>12.68313355391333</v>
      </c>
      <c r="F44" s="305"/>
      <c r="I44" s="108"/>
      <c r="J44" s="107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</row>
    <row r="45" spans="3:12" ht="15">
      <c r="C45"/>
      <c r="D45" s="549">
        <f>D43-D44</f>
        <v>-0.00032940690107352566</v>
      </c>
      <c r="E45" s="549">
        <f>E43-E44</f>
        <v>0.0018129831042106304</v>
      </c>
      <c r="F45"/>
      <c r="G45"/>
      <c r="H45"/>
      <c r="I45"/>
      <c r="J45"/>
      <c r="K45"/>
      <c r="L45"/>
    </row>
    <row r="46" spans="3:12" ht="15">
      <c r="C46"/>
      <c r="D46"/>
      <c r="E46"/>
      <c r="F46"/>
      <c r="G46"/>
      <c r="H46"/>
      <c r="I46"/>
      <c r="J46"/>
      <c r="K46"/>
      <c r="L46"/>
    </row>
    <row r="47" spans="3:12" ht="15">
      <c r="C47"/>
      <c r="D47"/>
      <c r="E47"/>
      <c r="F47"/>
      <c r="G47"/>
      <c r="H47"/>
      <c r="I47"/>
      <c r="J47"/>
      <c r="K47"/>
      <c r="L47"/>
    </row>
    <row r="48" spans="3:12" ht="15">
      <c r="C48"/>
      <c r="D48"/>
      <c r="E48"/>
      <c r="F48"/>
      <c r="G48"/>
      <c r="H48"/>
      <c r="I48"/>
      <c r="J48"/>
      <c r="K48"/>
      <c r="L48"/>
    </row>
    <row r="49" spans="3:12" ht="15">
      <c r="C49"/>
      <c r="D49"/>
      <c r="E49"/>
      <c r="F49"/>
      <c r="G49"/>
      <c r="H49"/>
      <c r="I49"/>
      <c r="J49"/>
      <c r="K49"/>
      <c r="L49"/>
    </row>
  </sheetData>
  <sheetProtection/>
  <mergeCells count="14"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  <mergeCell ref="B11:C11"/>
    <mergeCell ref="C3:D3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5">
      <selection activeCell="D7" sqref="A4:D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" customHeight="1">
      <c r="A1" s="11"/>
      <c r="B1" s="11"/>
      <c r="C1" s="8"/>
      <c r="D1" s="322" t="s">
        <v>255</v>
      </c>
      <c r="E1" s="322"/>
    </row>
    <row r="2" spans="1:5" ht="12.75" customHeight="1">
      <c r="A2" s="11"/>
      <c r="B2" s="11"/>
      <c r="C2" s="516" t="s">
        <v>26</v>
      </c>
      <c r="D2" s="516"/>
      <c r="E2" s="275"/>
    </row>
    <row r="3" spans="1:5" ht="45" customHeight="1">
      <c r="A3" s="11"/>
      <c r="B3" s="11"/>
      <c r="C3" s="546" t="s">
        <v>238</v>
      </c>
      <c r="D3" s="546"/>
      <c r="E3" s="546"/>
    </row>
    <row r="4" spans="1:5" ht="22.5" customHeight="1">
      <c r="A4" s="350"/>
      <c r="B4" s="350"/>
      <c r="C4" s="351"/>
      <c r="D4" s="352" t="s">
        <v>239</v>
      </c>
      <c r="E4" s="11"/>
    </row>
    <row r="5" spans="1:5" ht="15.75">
      <c r="A5" s="350"/>
      <c r="B5" s="350"/>
      <c r="C5" s="353" t="s">
        <v>260</v>
      </c>
      <c r="D5" s="352"/>
      <c r="E5" s="11"/>
    </row>
    <row r="6" spans="1:5" ht="12" customHeight="1">
      <c r="A6" s="350"/>
      <c r="B6" s="350"/>
      <c r="C6" s="354" t="s">
        <v>246</v>
      </c>
      <c r="D6" s="353"/>
      <c r="E6" s="11"/>
    </row>
    <row r="7" spans="1:5" ht="17.25" customHeight="1">
      <c r="A7" s="350"/>
      <c r="B7" s="350"/>
      <c r="C7" s="355" t="s">
        <v>259</v>
      </c>
      <c r="D7" s="356"/>
      <c r="E7" s="11"/>
    </row>
    <row r="8" spans="1:5" ht="30.75" customHeight="1">
      <c r="A8" s="519" t="s">
        <v>16</v>
      </c>
      <c r="B8" s="519"/>
      <c r="C8" s="519"/>
      <c r="D8" s="519"/>
      <c r="E8" s="519"/>
    </row>
    <row r="9" spans="1:5" ht="45.75" customHeight="1">
      <c r="A9" s="520" t="s">
        <v>244</v>
      </c>
      <c r="B9" s="520"/>
      <c r="C9" s="520"/>
      <c r="D9" s="520"/>
      <c r="E9" s="520"/>
    </row>
    <row r="10" spans="1:5" ht="16.5">
      <c r="A10" s="316"/>
      <c r="B10" s="316"/>
      <c r="C10" s="316" t="str">
        <f>'Приложение №1'!B10</f>
        <v>Передовая 4</v>
      </c>
      <c r="D10" s="316"/>
      <c r="E10" s="316"/>
    </row>
    <row r="11" spans="1:5" ht="84" customHeight="1">
      <c r="A11" s="317"/>
      <c r="B11" s="508" t="s">
        <v>17</v>
      </c>
      <c r="C11" s="444"/>
      <c r="D11" s="318" t="s">
        <v>18</v>
      </c>
      <c r="E11" s="318" t="s">
        <v>143</v>
      </c>
    </row>
    <row r="12" spans="1:5" ht="15.75" customHeight="1">
      <c r="A12" s="525" t="s">
        <v>27</v>
      </c>
      <c r="B12" s="526"/>
      <c r="C12" s="526"/>
      <c r="D12" s="526"/>
      <c r="E12" s="527"/>
    </row>
    <row r="13" spans="1:5" ht="30.75" customHeight="1">
      <c r="A13" s="319" t="s">
        <v>4</v>
      </c>
      <c r="B13" s="323">
        <v>1</v>
      </c>
      <c r="C13" s="324" t="s">
        <v>28</v>
      </c>
      <c r="D13" s="325">
        <v>0</v>
      </c>
      <c r="E13" s="326">
        <v>0</v>
      </c>
    </row>
    <row r="14" spans="1:5" ht="15" customHeight="1">
      <c r="A14" s="327" t="s">
        <v>144</v>
      </c>
      <c r="B14" s="328">
        <v>12</v>
      </c>
      <c r="C14" s="329" t="s">
        <v>29</v>
      </c>
      <c r="D14" s="330">
        <v>0</v>
      </c>
      <c r="E14" s="331">
        <v>0</v>
      </c>
    </row>
    <row r="15" spans="1:5" ht="33" customHeight="1">
      <c r="A15" s="327" t="s">
        <v>5</v>
      </c>
      <c r="B15" s="328">
        <v>2</v>
      </c>
      <c r="C15" s="329" t="s">
        <v>29</v>
      </c>
      <c r="D15" s="330">
        <v>0</v>
      </c>
      <c r="E15" s="331">
        <v>0</v>
      </c>
    </row>
    <row r="16" spans="1:5" ht="30.75" customHeight="1">
      <c r="A16" s="327" t="s">
        <v>145</v>
      </c>
      <c r="B16" s="328">
        <v>1</v>
      </c>
      <c r="C16" s="329" t="s">
        <v>29</v>
      </c>
      <c r="D16" s="332">
        <v>0</v>
      </c>
      <c r="E16" s="333">
        <v>0</v>
      </c>
    </row>
    <row r="17" spans="1:5" ht="15.75" customHeight="1">
      <c r="A17" s="528" t="s">
        <v>36</v>
      </c>
      <c r="B17" s="529"/>
      <c r="C17" s="529"/>
      <c r="D17" s="529"/>
      <c r="E17" s="530"/>
    </row>
    <row r="18" spans="1:5" ht="17.25" customHeight="1">
      <c r="A18" s="319" t="s">
        <v>146</v>
      </c>
      <c r="B18" s="323">
        <v>4</v>
      </c>
      <c r="C18" s="324" t="s">
        <v>29</v>
      </c>
      <c r="D18" s="325">
        <v>0</v>
      </c>
      <c r="E18" s="331">
        <v>0</v>
      </c>
    </row>
    <row r="19" spans="1:5" ht="15" customHeight="1">
      <c r="A19" s="327" t="s">
        <v>147</v>
      </c>
      <c r="B19" s="334">
        <v>3</v>
      </c>
      <c r="C19" s="329" t="s">
        <v>28</v>
      </c>
      <c r="D19" s="330">
        <v>0</v>
      </c>
      <c r="E19" s="331">
        <v>0</v>
      </c>
    </row>
    <row r="20" spans="1:5" ht="33.75" customHeight="1">
      <c r="A20" s="335" t="s">
        <v>148</v>
      </c>
      <c r="B20" s="336"/>
      <c r="C20" s="337" t="s">
        <v>149</v>
      </c>
      <c r="D20" s="332">
        <v>0</v>
      </c>
      <c r="E20" s="331">
        <v>0</v>
      </c>
    </row>
    <row r="21" spans="1:5" ht="15.75" customHeight="1">
      <c r="A21" s="521" t="s">
        <v>150</v>
      </c>
      <c r="B21" s="522"/>
      <c r="C21" s="522"/>
      <c r="D21" s="523"/>
      <c r="E21" s="524"/>
    </row>
    <row r="22" spans="1:5" ht="81" customHeight="1">
      <c r="A22" s="338" t="s">
        <v>151</v>
      </c>
      <c r="B22" s="534" t="s">
        <v>6</v>
      </c>
      <c r="C22" s="535"/>
      <c r="D22" s="339">
        <v>0</v>
      </c>
      <c r="E22" s="331">
        <v>0</v>
      </c>
    </row>
    <row r="23" spans="1:5" s="302" customFormat="1" ht="33" customHeight="1">
      <c r="A23" s="340" t="s">
        <v>247</v>
      </c>
      <c r="B23" s="540" t="s">
        <v>149</v>
      </c>
      <c r="C23" s="541"/>
      <c r="D23" s="341">
        <v>1010.4116548829455</v>
      </c>
      <c r="E23" s="331">
        <v>0.9376500138111967</v>
      </c>
    </row>
    <row r="24" spans="1:5" ht="15.75" customHeight="1">
      <c r="A24" s="542" t="s">
        <v>152</v>
      </c>
      <c r="B24" s="543"/>
      <c r="C24" s="543"/>
      <c r="D24" s="544"/>
      <c r="E24" s="545"/>
    </row>
    <row r="25" spans="1:5" ht="16.5" customHeight="1">
      <c r="A25" s="343" t="s">
        <v>153</v>
      </c>
      <c r="B25" s="538"/>
      <c r="C25" s="539"/>
      <c r="D25" s="330"/>
      <c r="E25" s="344">
        <v>0</v>
      </c>
    </row>
    <row r="26" spans="1:5" ht="30.75" customHeight="1">
      <c r="A26" s="345" t="s">
        <v>154</v>
      </c>
      <c r="B26" s="536"/>
      <c r="C26" s="537"/>
      <c r="D26" s="330"/>
      <c r="E26" s="344">
        <v>0</v>
      </c>
    </row>
    <row r="27" spans="1:5" ht="14.25">
      <c r="A27" s="531" t="s">
        <v>108</v>
      </c>
      <c r="B27" s="532"/>
      <c r="C27" s="532"/>
      <c r="D27" s="532"/>
      <c r="E27" s="533"/>
    </row>
    <row r="28" spans="1:5" ht="15.75">
      <c r="A28" s="346" t="s">
        <v>12</v>
      </c>
      <c r="B28" s="347"/>
      <c r="C28" s="347"/>
      <c r="D28" s="348">
        <v>1010.4116548829455</v>
      </c>
      <c r="E28" s="349">
        <v>0.9376500138111967</v>
      </c>
    </row>
  </sheetData>
  <sheetProtection/>
  <mergeCells count="15"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2010-02-07T09:43:10Z</cp:lastPrinted>
  <dcterms:created xsi:type="dcterms:W3CDTF">2007-01-24T02:52:45Z</dcterms:created>
  <dcterms:modified xsi:type="dcterms:W3CDTF">2012-01-24T03:50:08Z</dcterms:modified>
  <cp:category/>
  <cp:version/>
  <cp:contentType/>
  <cp:contentStatus/>
</cp:coreProperties>
</file>