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<sst xmlns="http://schemas.openxmlformats.org/spreadsheetml/2006/main" count="334" uniqueCount="220">
  <si>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</si>
  <si>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</si>
  <si>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</si>
  <si>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</si>
  <si>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</si>
  <si>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</si>
  <si>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</si>
  <si>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</si>
  <si>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</si>
  <si>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Гоголя, д.53/5</t>
  </si>
  <si>
    <t xml:space="preserve">2. Кадастровый номер многоквартирного дома (при его наличии)  </t>
  </si>
  <si>
    <t>38:36:000033:000025:401:001:020261830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</si>
  <si>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</si>
  <si>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</si>
  <si>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</si>
  <si>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</si>
  <si>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</si>
  <si>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</si>
  <si>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 xml:space="preserve">9. Количество этажей  </t>
  </si>
  <si>
    <t xml:space="preserve">10. Наличие подвала  </t>
  </si>
  <si>
    <t>есть</t>
  </si>
  <si>
    <t xml:space="preserve">11. Наличие цокольного этажа  </t>
  </si>
  <si>
    <t>нет</t>
  </si>
  <si>
    <t xml:space="preserve">12. Наличие мансарды  </t>
  </si>
  <si>
    <t xml:space="preserve">13. Наличие мезонина  </t>
  </si>
  <si>
    <t>14. Количество жилых комнат</t>
  </si>
  <si>
    <t>53 секции 103 комнаты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</si>
  <si>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</si>
  <si>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</si>
  <si>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</si>
  <si>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</si>
  <si>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</si>
  <si>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</si>
  <si>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</si>
  <si>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</si>
  <si>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</si>
  <si>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</si>
  <si>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</si>
  <si>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</si>
  <si>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</si>
  <si>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</si>
  <si>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</si>
  <si>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</si>
  <si>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</si>
  <si>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</si>
  <si>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Подвал</t>
  </si>
  <si>
    <t>Чердак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</si>
  <si>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</si>
  <si>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</si>
  <si>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</si>
  <si>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</si>
  <si>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</si>
  <si>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</si>
  <si>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</si>
  <si>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</si>
  <si>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</si>
  <si>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</si>
  <si>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</si>
  <si>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</si>
  <si>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</si>
  <si>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</si>
  <si>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</si>
  <si>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</si>
  <si>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</si>
  <si>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</si>
  <si>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железобетонный</t>
  </si>
  <si>
    <t>хорошее</t>
  </si>
  <si>
    <t>2. Наружные и внутренние капитальные стены</t>
  </si>
  <si>
    <t>железобетонные панели</t>
  </si>
  <si>
    <t>3. Перегородки</t>
  </si>
  <si>
    <t>железобетонные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</si>
  <si>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</si>
  <si>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</si>
  <si>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</si>
  <si>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</si>
  <si>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</si>
  <si>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</si>
  <si>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</si>
  <si>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</si>
  <si>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линолиум: по дереву (1 этаж); по бетонной стяжке (2-5 этаж)</t>
  </si>
  <si>
    <t>7. Проемы</t>
  </si>
  <si>
    <t>окна</t>
  </si>
  <si>
    <t>стеклопакеты пластиковые</t>
  </si>
  <si>
    <t>двери</t>
  </si>
  <si>
    <t>деревянные</t>
  </si>
  <si>
    <t>8. Отделка</t>
  </si>
  <si>
    <t>внутренняя</t>
  </si>
  <si>
    <t>покраска, побелка</t>
  </si>
  <si>
    <t>удовл.</t>
  </si>
  <si>
    <t>наружная</t>
  </si>
  <si>
    <t>декоративная плитка и покраска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</si>
  <si>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</si>
  <si>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</si>
  <si>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-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</si>
  <si>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</si>
  <si>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</si>
  <si>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</si>
  <si>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</si>
  <si>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пожарная</t>
  </si>
  <si>
    <t>мусоропровод</t>
  </si>
  <si>
    <t>лифт</t>
  </si>
  <si>
    <t>вентиляция</t>
  </si>
  <si>
    <t>(другое) телевидение</t>
  </si>
  <si>
    <t>поддоны в душевых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</si>
  <si>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</si>
  <si>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</si>
  <si>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</si>
  <si>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центральное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</si>
  <si>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</si>
  <si>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</si>
  <si>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</si>
  <si>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</si>
  <si>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</si>
  <si>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</si>
  <si>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</si>
  <si>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ТП оборудован автоматикой</t>
  </si>
  <si>
    <t>11. Крыльца</t>
  </si>
  <si>
    <t>удовлитворительное</t>
  </si>
  <si>
    <t>Д.В.Козлов</t>
  </si>
  <si>
    <t>М.П.</t>
  </si>
  <si>
    <t>Приложение № 2
к конкурсной документации</t>
  </si>
  <si>
    <t>тел., факс 52-03-51, 52-03-77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</si>
  <si>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</si>
  <si>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</si>
  <si>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</si>
  <si>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</si>
  <si>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</si>
  <si>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</si>
  <si>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</si>
  <si>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Влажное подметание полов в помещениях общего пользования</t>
  </si>
  <si>
    <t>раз(а) в неделю</t>
  </si>
  <si>
    <t>2. Мытье полов в помещениях общего пользования</t>
  </si>
  <si>
    <t>раз(а) в месяц</t>
  </si>
  <si>
    <t>3. Мытье окон в помещениях общего пользования</t>
  </si>
  <si>
    <t>раз(а) в год</t>
  </si>
  <si>
    <t>4. Обметание пыли с потолков</t>
  </si>
  <si>
    <t>5. Влажная протирка стен, дверей, плафонов, подоконников, отопительных приборов в помещениях общего пользования, чердачных лестниц, почтовых ящиков</t>
  </si>
  <si>
    <t>6. Уборка площадки перед входом в подъезд, очистка металической решетки и приямка</t>
  </si>
  <si>
    <t>7. Уборка чердачного и подвального помещений от мусора</t>
  </si>
  <si>
    <t>8. Дератизация</t>
  </si>
  <si>
    <t>9. Дезинсекция</t>
  </si>
  <si>
    <t>10. Вывоз жидких бытовых отходов</t>
  </si>
  <si>
    <t>11. Вывоз твердых бытовых отходов</t>
  </si>
  <si>
    <t>12. Освещение мест общего пользования</t>
  </si>
  <si>
    <t>часов в сутки</t>
  </si>
  <si>
    <t>II. Уборка земельного участка, входящего в состав общего имущества многоквартирного дома</t>
  </si>
  <si>
    <t>13. Подметание земельного участка в летний период</t>
  </si>
  <si>
    <t>14. Уборка мусора с газона</t>
  </si>
  <si>
    <t>15. Очистка урн</t>
  </si>
  <si>
    <t>16. Уборка отмостки</t>
  </si>
  <si>
    <t>17. Стрижка газонов</t>
  </si>
  <si>
    <t>18. Уборка мусора на контейнерных площадках</t>
  </si>
  <si>
    <t>19. Сдвижка и подметание снега при отсутствии снегопадов</t>
  </si>
  <si>
    <t>20. Сдвижка и подметание снега при снегопаде</t>
  </si>
  <si>
    <t>21. Посыпка территории</t>
  </si>
  <si>
    <t>раз в сутки во время гололеда</t>
  </si>
  <si>
    <t>22. Сбрасывание снега с крыш, сбивание сосулек</t>
  </si>
  <si>
    <t>по мере надобности</t>
  </si>
  <si>
    <t>III. Подготовка многоквартирного дома к сезонной эксплуатации</t>
  </si>
  <si>
    <t>23. Укрепление водосточных труб, колен и воронок</t>
  </si>
  <si>
    <t>24. Консервация и расконсервация системы отопления. Осмотр системы. Составление описи недостатков. Проведение необходимых ремонтных работ. Промывка, испытание, регулировка системы.</t>
  </si>
  <si>
    <t>раз(а) в 3 года</t>
  </si>
  <si>
    <t>IV. Проведение технических осмотров и мелкий ремонт</t>
  </si>
  <si>
    <t xml:space="preserve">Проверка исправности канализационных вытяжек в год. 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</si>
  <si>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</si>
  <si>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</si>
  <si>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</si>
  <si>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</si>
  <si>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Ремонт лестничных маршей</t>
  </si>
  <si>
    <t>Ремонт коридоров и смена дверей</t>
  </si>
  <si>
    <t>Электромонтажные работы</t>
  </si>
  <si>
    <t>Ремонт хоз. комнат</t>
  </si>
  <si>
    <t>Ремонт слуховых окон в чердачном помещении</t>
  </si>
  <si>
    <t>раз(а) в 4 года</t>
  </si>
  <si>
    <t>постоянно на системах водоснабжения, теплоснабжения, газоснабжения, канализации, энергоснабжения</t>
  </si>
  <si>
    <t>VI. Всего расходы</t>
  </si>
  <si>
    <t>VI. Всего</t>
  </si>
  <si>
    <t>Всего</t>
  </si>
  <si>
    <t>Зместитель председателя комитета по управлению Свердловским округом администрации г. Иркутска</t>
  </si>
  <si>
    <t>конкурс 2008</t>
  </si>
  <si>
    <t>пост</t>
  </si>
  <si>
    <t>без НДС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</si>
  <si>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</si>
  <si>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</si>
  <si>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</si>
  <si>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</si>
  <si>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</si>
  <si>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</si>
  <si>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</si>
  <si>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</si>
  <si>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</si>
  <si>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</si>
  <si>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</si>
  <si>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</si>
  <si>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</si>
  <si>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</si>
  <si>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</si>
  <si>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</si>
  <si>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Установка и автоматизация теплового пункта с пусконаладочными работами</t>
  </si>
  <si>
    <t>Монтаж стандартного окна из ПВХ профиля (глухое поворотно-откидное 1320х1450)</t>
  </si>
  <si>
    <t>шт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</si>
  <si>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</si>
  <si>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</si>
  <si>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</si>
  <si>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</si>
  <si>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</si>
  <si>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"_____" ________________ 2012 г.</t>
  </si>
  <si>
    <t>664025, Терешковай, 24</t>
  </si>
  <si>
    <t>Заместитель председателя комитета по управлению Свердловским округом администрации г.Ирктска</t>
  </si>
  <si>
    <r>
      <t xml:space="preserve">664025, </t>
    </r>
    <r>
      <rPr>
        <sz val="10"/>
        <rFont val="Times New Roman"/>
        <family val="1"/>
      </rPr>
      <t>Терешковай, 24</t>
    </r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</si>
  <si>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</si>
  <si>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25. Проверка состояния и ремонт продухов в цоколях зданий,  ремонт и укрепление входных дверей</t>
  </si>
  <si>
    <t>26. Утепление и прочистка вентиляционных каналов</t>
  </si>
  <si>
    <t>27.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</si>
  <si>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28. Устранение протечек кровли</t>
  </si>
  <si>
    <t>29. Ремонт общего имущества дома</t>
  </si>
  <si>
    <t>30. Содержание и поверка приборов учета</t>
  </si>
  <si>
    <t>31. Аварийное обслуживание</t>
  </si>
  <si>
    <t>Управленческие расходы</t>
  </si>
  <si>
    <t>в т.ч. содержание вахтеров, заведущей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</si>
</sst>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  <numFmt numFmtId="183" formatCode="0.00000"/>
    <numFmt numFmtId="184" formatCode="0.0%"/>
  </numFmts>
  <fonts count="3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49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8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2" fillId="10" borderId="14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5" borderId="11" xfId="0" applyFont="1" applyFill="1" applyBorder="1" applyAlignment="1">
      <alignment vertical="top"/>
    </xf>
    <xf numFmtId="0" fontId="10" fillId="25" borderId="13" xfId="0" applyFont="1" applyFill="1" applyBorder="1" applyAlignment="1">
      <alignment horizontal="center" vertical="top" wrapText="1"/>
    </xf>
    <xf numFmtId="43" fontId="10" fillId="25" borderId="21" xfId="0" applyNumberFormat="1" applyFont="1" applyFill="1" applyBorder="1" applyAlignment="1">
      <alignment horizontal="center" vertical="top" wrapText="1"/>
    </xf>
    <xf numFmtId="181" fontId="10" fillId="25" borderId="21" xfId="0" applyNumberFormat="1" applyFont="1" applyFill="1" applyBorder="1" applyAlignment="1">
      <alignment horizontal="center" vertical="top" wrapText="1"/>
    </xf>
    <xf numFmtId="43" fontId="10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13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3" fontId="5" fillId="0" borderId="22" xfId="42" applyNumberFormat="1" applyFont="1" applyFill="1" applyBorder="1" applyAlignment="1">
      <alignment/>
    </xf>
    <xf numFmtId="43" fontId="5" fillId="0" borderId="13" xfId="42" applyNumberFormat="1" applyFont="1" applyFill="1" applyBorder="1" applyAlignment="1">
      <alignment/>
    </xf>
    <xf numFmtId="43" fontId="5" fillId="0" borderId="22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8" fillId="0" borderId="12" xfId="0" applyNumberFormat="1" applyFont="1" applyFill="1" applyBorder="1" applyAlignment="1">
      <alignment horizontal="center"/>
    </xf>
    <xf numFmtId="43" fontId="1" fillId="0" borderId="18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4" borderId="10" xfId="0" applyNumberFormat="1" applyFont="1" applyFill="1" applyBorder="1" applyAlignment="1">
      <alignment vertical="top"/>
    </xf>
    <xf numFmtId="181" fontId="10" fillId="4" borderId="14" xfId="0" applyNumberFormat="1" applyFont="1" applyFill="1" applyBorder="1" applyAlignment="1">
      <alignment/>
    </xf>
    <xf numFmtId="43" fontId="10" fillId="4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wrapText="1"/>
    </xf>
    <xf numFmtId="43" fontId="1" fillId="0" borderId="23" xfId="0" applyNumberFormat="1" applyFont="1" applyFill="1" applyBorder="1" applyAlignment="1">
      <alignment horizontal="center" vertical="top"/>
    </xf>
    <xf numFmtId="43" fontId="10" fillId="22" borderId="11" xfId="0" applyNumberFormat="1" applyFont="1" applyFill="1" applyBorder="1" applyAlignment="1">
      <alignment vertical="top"/>
    </xf>
    <xf numFmtId="181" fontId="10" fillId="22" borderId="14" xfId="0" applyNumberFormat="1" applyFont="1" applyFill="1" applyBorder="1" applyAlignment="1">
      <alignment/>
    </xf>
    <xf numFmtId="43" fontId="10" fillId="22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0" fillId="7" borderId="19" xfId="0" applyFont="1" applyFill="1" applyBorder="1" applyAlignment="1">
      <alignment vertical="top"/>
    </xf>
    <xf numFmtId="0" fontId="10" fillId="7" borderId="11" xfId="0" applyFont="1" applyFill="1" applyBorder="1" applyAlignment="1">
      <alignment horizontal="center" vertical="top"/>
    </xf>
    <xf numFmtId="43" fontId="10" fillId="7" borderId="11" xfId="0" applyNumberFormat="1" applyFont="1" applyFill="1" applyBorder="1" applyAlignment="1">
      <alignment horizontal="center" vertical="top"/>
    </xf>
    <xf numFmtId="181" fontId="10" fillId="7" borderId="14" xfId="0" applyNumberFormat="1" applyFont="1" applyFill="1" applyBorder="1" applyAlignment="1">
      <alignment horizontal="center" vertical="top" wrapText="1"/>
    </xf>
    <xf numFmtId="43" fontId="10" fillId="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0" borderId="23" xfId="0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181" fontId="10" fillId="5" borderId="14" xfId="42" applyNumberFormat="1" applyFont="1" applyFill="1" applyBorder="1" applyAlignment="1">
      <alignment horizontal="center"/>
    </xf>
    <xf numFmtId="43" fontId="10" fillId="5" borderId="14" xfId="42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left"/>
    </xf>
    <xf numFmtId="9" fontId="12" fillId="0" borderId="0" xfId="55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3" fillId="26" borderId="19" xfId="0" applyNumberFormat="1" applyFont="1" applyFill="1" applyBorder="1" applyAlignment="1">
      <alignment/>
    </xf>
    <xf numFmtId="43" fontId="3" fillId="26" borderId="14" xfId="42" applyNumberFormat="1" applyFont="1" applyFill="1" applyBorder="1" applyAlignment="1">
      <alignment/>
    </xf>
    <xf numFmtId="183" fontId="12" fillId="26" borderId="21" xfId="0" applyNumberFormat="1" applyFont="1" applyFill="1" applyBorder="1" applyAlignment="1">
      <alignment/>
    </xf>
    <xf numFmtId="43" fontId="12" fillId="26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0" fillId="26" borderId="14" xfId="0" applyNumberFormat="1" applyFont="1" applyFill="1" applyBorder="1" applyAlignment="1">
      <alignment/>
    </xf>
    <xf numFmtId="181" fontId="10" fillId="0" borderId="14" xfId="58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15" fillId="24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vertical="top"/>
    </xf>
    <xf numFmtId="0" fontId="3" fillId="25" borderId="11" xfId="0" applyFont="1" applyFill="1" applyBorder="1" applyAlignment="1">
      <alignment horizontal="center" vertical="top"/>
    </xf>
    <xf numFmtId="0" fontId="3" fillId="25" borderId="2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horizontal="center" vertical="top"/>
    </xf>
    <xf numFmtId="1" fontId="1" fillId="0" borderId="24" xfId="0" applyNumberFormat="1" applyFont="1" applyFill="1" applyBorder="1" applyAlignment="1">
      <alignment horizontal="center" vertical="top"/>
    </xf>
    <xf numFmtId="0" fontId="3" fillId="7" borderId="16" xfId="0" applyFont="1" applyFill="1" applyBorder="1" applyAlignment="1">
      <alignment vertical="top"/>
    </xf>
    <xf numFmtId="0" fontId="3" fillId="7" borderId="0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22" borderId="17" xfId="0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0" fillId="5" borderId="1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5" fillId="24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5" fillId="24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25" borderId="19" xfId="0" applyFont="1" applyFill="1" applyBorder="1" applyAlignment="1">
      <alignment/>
    </xf>
    <xf numFmtId="43" fontId="8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0" fontId="10" fillId="4" borderId="16" xfId="0" applyFont="1" applyFill="1" applyBorder="1" applyAlignment="1">
      <alignment vertical="top"/>
    </xf>
    <xf numFmtId="0" fontId="10" fillId="4" borderId="11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10" fillId="22" borderId="17" xfId="0" applyFont="1" applyFill="1" applyBorder="1" applyAlignment="1">
      <alignment vertical="top"/>
    </xf>
    <xf numFmtId="0" fontId="10" fillId="22" borderId="11" xfId="0" applyFont="1" applyFill="1" applyBorder="1" applyAlignment="1">
      <alignment vertical="top"/>
    </xf>
    <xf numFmtId="43" fontId="6" fillId="0" borderId="23" xfId="42" applyNumberFormat="1" applyFont="1" applyFill="1" applyBorder="1" applyAlignment="1">
      <alignment/>
    </xf>
    <xf numFmtId="43" fontId="6" fillId="0" borderId="12" xfId="42" applyNumberFormat="1" applyFont="1" applyFill="1" applyBorder="1" applyAlignment="1">
      <alignment/>
    </xf>
    <xf numFmtId="43" fontId="6" fillId="0" borderId="2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 indent="1"/>
    </xf>
    <xf numFmtId="43" fontId="10" fillId="5" borderId="11" xfId="0" applyNumberFormat="1" applyFont="1" applyFill="1" applyBorder="1" applyAlignment="1">
      <alignment/>
    </xf>
    <xf numFmtId="9" fontId="9" fillId="0" borderId="0" xfId="55" applyFont="1" applyFill="1" applyAlignment="1">
      <alignment/>
    </xf>
    <xf numFmtId="43" fontId="1" fillId="0" borderId="23" xfId="0" applyNumberFormat="1" applyFont="1" applyFill="1" applyBorder="1" applyAlignment="1">
      <alignment/>
    </xf>
    <xf numFmtId="43" fontId="10" fillId="5" borderId="21" xfId="0" applyNumberFormat="1" applyFont="1" applyFill="1" applyBorder="1" applyAlignment="1">
      <alignment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/>
    </xf>
    <xf numFmtId="181" fontId="10" fillId="24" borderId="0" xfId="42" applyNumberFormat="1" applyFont="1" applyFill="1" applyBorder="1" applyAlignment="1">
      <alignment horizontal="center"/>
    </xf>
    <xf numFmtId="43" fontId="3" fillId="24" borderId="0" xfId="42" applyNumberFormat="1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0" borderId="0" xfId="0" applyFont="1" applyAlignment="1">
      <alignment/>
    </xf>
    <xf numFmtId="0" fontId="10" fillId="10" borderId="14" xfId="0" applyFont="1" applyFill="1" applyBorder="1" applyAlignment="1">
      <alignment/>
    </xf>
    <xf numFmtId="0" fontId="3" fillId="4" borderId="19" xfId="0" applyFont="1" applyFill="1" applyBorder="1" applyAlignment="1">
      <alignment vertical="top"/>
    </xf>
    <xf numFmtId="0" fontId="3" fillId="4" borderId="13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5" fillId="0" borderId="17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35" fillId="0" borderId="11" xfId="0" applyFont="1" applyBorder="1" applyAlignment="1">
      <alignment/>
    </xf>
    <xf numFmtId="184" fontId="35" fillId="0" borderId="0" xfId="55" applyNumberFormat="1" applyFont="1" applyAlignment="1">
      <alignment/>
    </xf>
    <xf numFmtId="1" fontId="3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_komogorceva\&#1056;&#1072;&#1073;&#1086;&#1095;&#1080;&#1081;%20&#1089;&#1090;&#1086;&#1083;\&#1050;&#1086;&#1085;&#1082;&#1091;&#1088;&#1089;%20&#8470;%209%20&#1086;&#1090;%2023.08.12%20&#1057;&#1074;&#1077;&#1088;&#1076;&#1083;&#1086;&#1074;&#1089;&#1082;&#1080;&#1081;\&#1043;&#1086;&#1075;&#1086;&#1083;&#1103;%2053-5%202012.20.07.12%20&#1080;&#1079;&#1084;%2018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 площади"/>
      <sheetName val="ОИД"/>
      <sheetName val="МОП"/>
      <sheetName val="ТО"/>
      <sheetName val="КЭ"/>
      <sheetName val="Мат"/>
      <sheetName val="ОТ"/>
      <sheetName val="Общ"/>
      <sheetName val="Освещен"/>
      <sheetName val="Затраты"/>
      <sheetName val="Данные для расчета"/>
      <sheetName val="ДОП"/>
      <sheetName val="Лист1"/>
      <sheetName val="Приложение №1"/>
      <sheetName val="Приложение №2"/>
      <sheetName val="Приложение №3"/>
      <sheetName val="Извещение"/>
      <sheetName val="Утв. цена"/>
      <sheetName val="Обеспеч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88">
      <selection activeCell="B99" sqref="B99"/>
    </sheetView>
  </sheetViews>
  <sheetFormatPr defaultColWidth="9.140625" defaultRowHeight="12.75"/>
  <cols>
    <col min="1" max="1" width="53.421875" style="1" customWidth="1"/>
    <col min="2" max="2" width="23.28125" style="3" customWidth="1"/>
    <col min="3" max="3" width="17.57421875" style="3" customWidth="1"/>
    <col min="4" max="16384" width="9.140625" style="3" customWidth="1"/>
  </cols>
  <sheetData>
    <row r="1" spans="2:3" ht="27.75" customHeight="1">
      <c r="B1" s="205" t="s">
        <v>0</v>
      </c>
      <c r="C1" s="205"/>
    </row>
    <row r="2" spans="2:22" ht="15.75">
      <c r="B2" s="206" t="s">
        <v>1</v>
      </c>
      <c r="C2" s="20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61.5" customHeight="1">
      <c r="B3" s="207" t="s">
        <v>2</v>
      </c>
      <c r="C3" s="20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" ht="27" customHeight="1">
      <c r="A4" s="3"/>
      <c r="B4" s="4"/>
      <c r="C4" s="3" t="s">
        <v>3</v>
      </c>
    </row>
    <row r="5" spans="1:2" ht="21" customHeight="1">
      <c r="A5" s="3"/>
      <c r="B5" s="48" t="s">
        <v>207</v>
      </c>
    </row>
    <row r="6" spans="1:22" ht="17.25" customHeight="1">
      <c r="A6" s="3"/>
      <c r="B6" s="7" t="s">
        <v>121</v>
      </c>
      <c r="D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1.75" customHeight="1">
      <c r="A7" s="3"/>
      <c r="B7" s="6" t="s">
        <v>206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3" ht="29.25" customHeight="1">
      <c r="A8" s="206" t="s">
        <v>5</v>
      </c>
      <c r="B8" s="206"/>
      <c r="C8" s="206"/>
    </row>
    <row r="9" spans="1:3" ht="30.75" customHeight="1">
      <c r="A9" s="208" t="s">
        <v>6</v>
      </c>
      <c r="B9" s="208"/>
      <c r="C9" s="208"/>
    </row>
    <row r="10" spans="1:3" ht="22.5" customHeight="1">
      <c r="A10" s="206" t="s">
        <v>7</v>
      </c>
      <c r="B10" s="206"/>
      <c r="C10" s="206"/>
    </row>
    <row r="11" spans="1:3" ht="21" customHeight="1">
      <c r="A11" s="8" t="s">
        <v>8</v>
      </c>
      <c r="B11" s="9" t="s">
        <v>9</v>
      </c>
      <c r="C11" s="8"/>
    </row>
    <row r="12" spans="1:3" ht="30.75" customHeight="1">
      <c r="A12" s="2" t="s">
        <v>10</v>
      </c>
      <c r="B12" s="10" t="s">
        <v>11</v>
      </c>
      <c r="C12" s="10"/>
    </row>
    <row r="13" spans="1:3" ht="15.75" customHeight="1">
      <c r="A13" s="1" t="s">
        <v>12</v>
      </c>
      <c r="B13" s="10"/>
      <c r="C13" s="8"/>
    </row>
    <row r="14" spans="1:2" ht="15.75" customHeight="1">
      <c r="A14" s="8" t="s">
        <v>13</v>
      </c>
      <c r="B14" s="9">
        <v>2005</v>
      </c>
    </row>
    <row r="15" spans="1:3" ht="15.75" customHeight="1">
      <c r="A15" s="1" t="s">
        <v>14</v>
      </c>
      <c r="B15" s="39"/>
      <c r="C15" s="234"/>
    </row>
    <row r="16" spans="1:3" ht="15.75" customHeight="1">
      <c r="A16" s="8" t="s">
        <v>15</v>
      </c>
      <c r="B16" s="235"/>
      <c r="C16" s="236"/>
    </row>
    <row r="17" spans="1:3" ht="15.75" customHeight="1">
      <c r="A17" s="8" t="s">
        <v>16</v>
      </c>
      <c r="B17" s="9"/>
      <c r="C17" s="8"/>
    </row>
    <row r="18" spans="1:2" ht="15.75" customHeight="1">
      <c r="A18" s="2" t="s">
        <v>17</v>
      </c>
      <c r="B18" s="9"/>
    </row>
    <row r="19" spans="1:2" ht="21" customHeight="1">
      <c r="A19" s="8" t="s">
        <v>18</v>
      </c>
      <c r="B19" s="11">
        <v>5</v>
      </c>
    </row>
    <row r="20" spans="1:2" ht="21" customHeight="1">
      <c r="A20" s="8" t="s">
        <v>19</v>
      </c>
      <c r="B20" s="9" t="s">
        <v>20</v>
      </c>
    </row>
    <row r="21" spans="1:2" ht="21" customHeight="1">
      <c r="A21" s="8" t="s">
        <v>21</v>
      </c>
      <c r="B21" s="9" t="s">
        <v>22</v>
      </c>
    </row>
    <row r="22" spans="1:2" ht="21" customHeight="1">
      <c r="A22" s="8" t="s">
        <v>23</v>
      </c>
      <c r="B22" s="9" t="s">
        <v>22</v>
      </c>
    </row>
    <row r="23" spans="1:2" ht="21" customHeight="1">
      <c r="A23" s="8" t="s">
        <v>24</v>
      </c>
      <c r="B23" s="9" t="s">
        <v>22</v>
      </c>
    </row>
    <row r="24" spans="1:2" ht="21" customHeight="1">
      <c r="A24" s="8" t="s">
        <v>25</v>
      </c>
      <c r="B24" s="9" t="s">
        <v>26</v>
      </c>
    </row>
    <row r="25" spans="1:3" ht="33.75" customHeight="1">
      <c r="A25" s="207" t="s">
        <v>27</v>
      </c>
      <c r="B25" s="207"/>
      <c r="C25" s="9" t="s">
        <v>22</v>
      </c>
    </row>
    <row r="26" spans="1:3" ht="31.5" customHeight="1">
      <c r="A26" s="207" t="s">
        <v>28</v>
      </c>
      <c r="B26" s="207"/>
      <c r="C26" s="11" t="s">
        <v>22</v>
      </c>
    </row>
    <row r="27" spans="1:3" ht="48.75" customHeight="1">
      <c r="A27" s="207" t="s">
        <v>29</v>
      </c>
      <c r="B27" s="207"/>
      <c r="C27" s="9" t="s">
        <v>22</v>
      </c>
    </row>
    <row r="28" spans="1:3" ht="21" customHeight="1">
      <c r="A28" s="8" t="s">
        <v>30</v>
      </c>
      <c r="B28" s="9">
        <v>8320</v>
      </c>
      <c r="C28" s="12" t="s">
        <v>31</v>
      </c>
    </row>
    <row r="29" spans="1:3" ht="21" customHeight="1">
      <c r="A29" s="8" t="s">
        <v>32</v>
      </c>
      <c r="B29" s="8"/>
      <c r="C29" s="8"/>
    </row>
    <row r="30" spans="1:3" ht="21" customHeight="1">
      <c r="A30" s="13" t="s">
        <v>33</v>
      </c>
      <c r="B30" s="8"/>
      <c r="C30" s="8"/>
    </row>
    <row r="31" spans="1:3" ht="18" customHeight="1">
      <c r="A31" s="13" t="s">
        <v>34</v>
      </c>
      <c r="B31" s="9">
        <v>2379.3</v>
      </c>
      <c r="C31" s="10" t="s">
        <v>35</v>
      </c>
    </row>
    <row r="32" spans="1:3" ht="18" customHeight="1">
      <c r="A32" s="13" t="s">
        <v>36</v>
      </c>
      <c r="B32" s="9">
        <v>1786.4</v>
      </c>
      <c r="C32" s="12" t="s">
        <v>35</v>
      </c>
    </row>
    <row r="33" spans="1:3" ht="18" customHeight="1">
      <c r="A33" s="14" t="s">
        <v>37</v>
      </c>
      <c r="B33" s="9">
        <v>1264.5</v>
      </c>
      <c r="C33" s="12" t="s">
        <v>35</v>
      </c>
    </row>
    <row r="34" spans="1:3" ht="48" customHeight="1">
      <c r="A34" s="15" t="s">
        <v>38</v>
      </c>
      <c r="B34" s="16">
        <v>0</v>
      </c>
      <c r="C34" s="12" t="s">
        <v>35</v>
      </c>
    </row>
    <row r="35" spans="1:3" ht="51" customHeight="1">
      <c r="A35" s="15" t="s">
        <v>39</v>
      </c>
      <c r="B35" s="9">
        <v>496.7</v>
      </c>
      <c r="C35" s="12" t="s">
        <v>35</v>
      </c>
    </row>
    <row r="36" spans="1:3" ht="18" customHeight="1">
      <c r="A36" s="8" t="s">
        <v>40</v>
      </c>
      <c r="B36" s="12">
        <v>2</v>
      </c>
      <c r="C36" s="12" t="s">
        <v>41</v>
      </c>
    </row>
    <row r="37" spans="1:3" ht="32.25" customHeight="1">
      <c r="A37" s="2" t="s">
        <v>42</v>
      </c>
      <c r="B37" s="9">
        <v>185.7</v>
      </c>
      <c r="C37" s="12" t="s">
        <v>35</v>
      </c>
    </row>
    <row r="38" spans="1:3" ht="15" customHeight="1">
      <c r="A38" s="8" t="s">
        <v>43</v>
      </c>
      <c r="B38" s="9">
        <v>336</v>
      </c>
      <c r="C38" s="12" t="s">
        <v>35</v>
      </c>
    </row>
    <row r="39" spans="1:3" ht="48" customHeight="1">
      <c r="A39" s="17" t="s">
        <v>44</v>
      </c>
      <c r="B39" s="9">
        <v>993.4</v>
      </c>
      <c r="C39" s="8" t="s">
        <v>35</v>
      </c>
    </row>
    <row r="40" spans="1:3" ht="14.25" customHeight="1">
      <c r="A40" s="18" t="s">
        <v>45</v>
      </c>
      <c r="B40" s="9">
        <v>496.7</v>
      </c>
      <c r="C40" s="8"/>
    </row>
    <row r="41" spans="1:3" ht="14.25" customHeight="1">
      <c r="A41" s="18" t="s">
        <v>46</v>
      </c>
      <c r="B41" s="9">
        <v>496.7</v>
      </c>
      <c r="C41" s="8"/>
    </row>
    <row r="42" spans="1:3" ht="33" customHeight="1">
      <c r="A42" s="19" t="s">
        <v>47</v>
      </c>
      <c r="B42" s="9">
        <f>B43+B45+B46</f>
        <v>4320</v>
      </c>
      <c r="C42" s="20"/>
    </row>
    <row r="43" spans="1:3" ht="15" customHeight="1">
      <c r="A43" s="21" t="s">
        <v>48</v>
      </c>
      <c r="B43" s="9">
        <v>1310</v>
      </c>
      <c r="C43" s="8" t="s">
        <v>35</v>
      </c>
    </row>
    <row r="44" spans="1:3" ht="15" customHeight="1">
      <c r="A44" s="22" t="s">
        <v>49</v>
      </c>
      <c r="B44" s="9">
        <v>10</v>
      </c>
      <c r="C44" s="8" t="s">
        <v>35</v>
      </c>
    </row>
    <row r="45" spans="1:3" ht="15.75" customHeight="1">
      <c r="A45" s="21" t="s">
        <v>50</v>
      </c>
      <c r="B45" s="9">
        <v>310</v>
      </c>
      <c r="C45" s="8" t="s">
        <v>35</v>
      </c>
    </row>
    <row r="46" spans="1:3" ht="15.75" customHeight="1">
      <c r="A46" s="13" t="s">
        <v>51</v>
      </c>
      <c r="B46" s="9">
        <v>2700</v>
      </c>
      <c r="C46" s="10" t="s">
        <v>35</v>
      </c>
    </row>
    <row r="47" spans="1:3" ht="14.25" customHeight="1" hidden="1">
      <c r="A47" s="1" t="s">
        <v>52</v>
      </c>
      <c r="B47" s="23"/>
      <c r="C47" s="23"/>
    </row>
    <row r="48" spans="1:3" ht="15" customHeight="1" hidden="1">
      <c r="A48" s="1" t="s">
        <v>53</v>
      </c>
      <c r="B48" s="9">
        <v>176</v>
      </c>
      <c r="C48" s="23" t="s">
        <v>54</v>
      </c>
    </row>
    <row r="49" spans="1:3" ht="18" customHeight="1" hidden="1">
      <c r="A49" s="1" t="s">
        <v>55</v>
      </c>
      <c r="B49" s="12">
        <f>SUM(B50:B53)</f>
        <v>840</v>
      </c>
      <c r="C49" s="10" t="s">
        <v>35</v>
      </c>
    </row>
    <row r="50" spans="1:3" ht="15" customHeight="1" hidden="1">
      <c r="A50" s="24" t="s">
        <v>56</v>
      </c>
      <c r="B50" s="201"/>
      <c r="C50" s="8"/>
    </row>
    <row r="51" spans="1:3" ht="15" customHeight="1" hidden="1">
      <c r="A51" s="25" t="s">
        <v>57</v>
      </c>
      <c r="B51" s="201"/>
      <c r="C51" s="8"/>
    </row>
    <row r="52" spans="1:3" ht="15" customHeight="1" hidden="1">
      <c r="A52" s="25" t="s">
        <v>58</v>
      </c>
      <c r="B52" s="9">
        <v>840</v>
      </c>
      <c r="C52" s="8"/>
    </row>
    <row r="53" spans="1:3" ht="0.75" customHeight="1" hidden="1">
      <c r="A53" s="25" t="s">
        <v>59</v>
      </c>
      <c r="B53" s="9"/>
      <c r="C53" s="8"/>
    </row>
    <row r="54" spans="1:3" ht="16.5" customHeight="1">
      <c r="A54" s="206" t="s">
        <v>60</v>
      </c>
      <c r="B54" s="206"/>
      <c r="C54" s="206"/>
    </row>
    <row r="55" ht="8.25" customHeight="1"/>
    <row r="56" spans="1:3" ht="109.5" customHeight="1">
      <c r="A56" s="26" t="s">
        <v>61</v>
      </c>
      <c r="B56" s="26" t="s">
        <v>62</v>
      </c>
      <c r="C56" s="26" t="s">
        <v>63</v>
      </c>
    </row>
    <row r="57" spans="1:3" ht="16.5" customHeight="1">
      <c r="A57" s="27" t="s">
        <v>64</v>
      </c>
      <c r="B57" s="237" t="s">
        <v>65</v>
      </c>
      <c r="C57" s="237" t="s">
        <v>66</v>
      </c>
    </row>
    <row r="58" spans="1:3" ht="33.75" customHeight="1">
      <c r="A58" s="27" t="s">
        <v>67</v>
      </c>
      <c r="B58" s="237" t="s">
        <v>68</v>
      </c>
      <c r="C58" s="237" t="s">
        <v>66</v>
      </c>
    </row>
    <row r="59" spans="1:3" ht="15" customHeight="1">
      <c r="A59" s="28" t="s">
        <v>69</v>
      </c>
      <c r="B59" s="237" t="s">
        <v>70</v>
      </c>
      <c r="C59" s="237" t="s">
        <v>66</v>
      </c>
    </row>
    <row r="60" spans="1:3" ht="15" customHeight="1">
      <c r="A60" s="29" t="s">
        <v>71</v>
      </c>
      <c r="B60" s="238"/>
      <c r="C60" s="239"/>
    </row>
    <row r="61" spans="1:3" ht="15" customHeight="1">
      <c r="A61" s="30" t="s">
        <v>72</v>
      </c>
      <c r="B61" s="240" t="s">
        <v>70</v>
      </c>
      <c r="C61" s="241" t="s">
        <v>66</v>
      </c>
    </row>
    <row r="62" spans="1:3" ht="15" customHeight="1">
      <c r="A62" s="30" t="s">
        <v>73</v>
      </c>
      <c r="B62" s="240" t="s">
        <v>70</v>
      </c>
      <c r="C62" s="241" t="s">
        <v>66</v>
      </c>
    </row>
    <row r="63" spans="1:3" ht="15" customHeight="1">
      <c r="A63" s="30" t="s">
        <v>74</v>
      </c>
      <c r="B63" s="240" t="s">
        <v>70</v>
      </c>
      <c r="C63" s="241" t="s">
        <v>66</v>
      </c>
    </row>
    <row r="64" spans="1:3" ht="15" customHeight="1">
      <c r="A64" s="31" t="s">
        <v>75</v>
      </c>
      <c r="B64" s="242"/>
      <c r="C64" s="243"/>
    </row>
    <row r="65" spans="1:3" ht="15.75" customHeight="1">
      <c r="A65" s="32" t="s">
        <v>76</v>
      </c>
      <c r="B65" s="244" t="s">
        <v>77</v>
      </c>
      <c r="C65" s="244" t="s">
        <v>66</v>
      </c>
    </row>
    <row r="66" spans="1:3" ht="48" customHeight="1">
      <c r="A66" s="33" t="s">
        <v>78</v>
      </c>
      <c r="B66" s="237" t="s">
        <v>79</v>
      </c>
      <c r="C66" s="245" t="s">
        <v>66</v>
      </c>
    </row>
    <row r="67" spans="1:3" ht="15" customHeight="1">
      <c r="A67" s="29" t="s">
        <v>80</v>
      </c>
      <c r="B67" s="246"/>
      <c r="C67" s="239"/>
    </row>
    <row r="68" spans="1:3" ht="15" customHeight="1">
      <c r="A68" s="34" t="s">
        <v>81</v>
      </c>
      <c r="B68" s="240" t="s">
        <v>82</v>
      </c>
      <c r="C68" s="241" t="s">
        <v>66</v>
      </c>
    </row>
    <row r="69" spans="1:3" ht="15" customHeight="1">
      <c r="A69" s="35" t="s">
        <v>83</v>
      </c>
      <c r="B69" s="247" t="s">
        <v>84</v>
      </c>
      <c r="C69" s="248" t="s">
        <v>66</v>
      </c>
    </row>
    <row r="70" spans="1:3" ht="15" customHeight="1">
      <c r="A70" s="36" t="s">
        <v>75</v>
      </c>
      <c r="B70" s="249"/>
      <c r="C70" s="244"/>
    </row>
    <row r="71" spans="1:3" ht="15" customHeight="1">
      <c r="A71" s="29" t="s">
        <v>85</v>
      </c>
      <c r="B71" s="246"/>
      <c r="C71" s="239"/>
    </row>
    <row r="72" spans="1:3" ht="17.25" customHeight="1">
      <c r="A72" s="30" t="s">
        <v>86</v>
      </c>
      <c r="B72" s="247" t="s">
        <v>87</v>
      </c>
      <c r="C72" s="250" t="s">
        <v>88</v>
      </c>
    </row>
    <row r="73" spans="1:3" ht="32.25" customHeight="1">
      <c r="A73" s="34" t="s">
        <v>89</v>
      </c>
      <c r="B73" s="247" t="s">
        <v>90</v>
      </c>
      <c r="C73" s="250" t="s">
        <v>66</v>
      </c>
    </row>
    <row r="74" spans="1:3" ht="12" customHeight="1">
      <c r="A74" s="35" t="s">
        <v>75</v>
      </c>
      <c r="B74" s="247"/>
      <c r="C74" s="244"/>
    </row>
    <row r="75" spans="1:3" ht="34.5" customHeight="1">
      <c r="A75" s="29" t="s">
        <v>91</v>
      </c>
      <c r="B75" s="246"/>
      <c r="C75" s="239"/>
    </row>
    <row r="76" spans="1:3" ht="15" customHeight="1">
      <c r="A76" s="35" t="s">
        <v>92</v>
      </c>
      <c r="B76" s="247" t="s">
        <v>93</v>
      </c>
      <c r="C76" s="248"/>
    </row>
    <row r="77" spans="1:3" ht="15" customHeight="1">
      <c r="A77" s="35" t="s">
        <v>94</v>
      </c>
      <c r="B77" s="247" t="s">
        <v>20</v>
      </c>
      <c r="C77" s="248" t="s">
        <v>66</v>
      </c>
    </row>
    <row r="78" spans="1:3" ht="15" customHeight="1">
      <c r="A78" s="35" t="s">
        <v>95</v>
      </c>
      <c r="B78" s="247" t="s">
        <v>20</v>
      </c>
      <c r="C78" s="248" t="s">
        <v>66</v>
      </c>
    </row>
    <row r="79" spans="1:3" ht="15" customHeight="1">
      <c r="A79" s="35" t="s">
        <v>96</v>
      </c>
      <c r="B79" s="247" t="s">
        <v>20</v>
      </c>
      <c r="C79" s="248" t="s">
        <v>66</v>
      </c>
    </row>
    <row r="80" spans="1:3" ht="15" customHeight="1">
      <c r="A80" s="35" t="s">
        <v>97</v>
      </c>
      <c r="B80" s="247" t="s">
        <v>98</v>
      </c>
      <c r="C80" s="248" t="s">
        <v>66</v>
      </c>
    </row>
    <row r="81" spans="1:3" ht="15" customHeight="1">
      <c r="A81" s="35" t="s">
        <v>99</v>
      </c>
      <c r="B81" s="247" t="s">
        <v>93</v>
      </c>
      <c r="C81" s="248"/>
    </row>
    <row r="82" spans="1:3" ht="15" customHeight="1">
      <c r="A82" s="35" t="s">
        <v>100</v>
      </c>
      <c r="B82" s="247" t="s">
        <v>93</v>
      </c>
      <c r="C82" s="248"/>
    </row>
    <row r="83" spans="1:3" ht="15" customHeight="1">
      <c r="A83" s="35" t="s">
        <v>101</v>
      </c>
      <c r="B83" s="247" t="s">
        <v>20</v>
      </c>
      <c r="C83" s="248" t="s">
        <v>88</v>
      </c>
    </row>
    <row r="84" spans="1:3" ht="15" customHeight="1">
      <c r="A84" s="36" t="s">
        <v>102</v>
      </c>
      <c r="B84" s="249" t="s">
        <v>103</v>
      </c>
      <c r="C84" s="244" t="s">
        <v>66</v>
      </c>
    </row>
    <row r="85" spans="1:3" ht="32.25" customHeight="1">
      <c r="A85" s="29" t="s">
        <v>104</v>
      </c>
      <c r="B85" s="246"/>
      <c r="C85" s="239"/>
    </row>
    <row r="86" spans="1:3" ht="17.25" customHeight="1">
      <c r="A86" s="35" t="s">
        <v>105</v>
      </c>
      <c r="B86" s="247" t="s">
        <v>20</v>
      </c>
      <c r="C86" s="248" t="s">
        <v>66</v>
      </c>
    </row>
    <row r="87" spans="1:3" ht="15" customHeight="1">
      <c r="A87" s="35" t="s">
        <v>106</v>
      </c>
      <c r="B87" s="247" t="s">
        <v>107</v>
      </c>
      <c r="C87" s="248" t="s">
        <v>66</v>
      </c>
    </row>
    <row r="88" spans="1:3" ht="15" customHeight="1">
      <c r="A88" s="35" t="s">
        <v>108</v>
      </c>
      <c r="B88" s="247" t="s">
        <v>107</v>
      </c>
      <c r="C88" s="248" t="s">
        <v>66</v>
      </c>
    </row>
    <row r="89" spans="1:3" ht="15" customHeight="1">
      <c r="A89" s="35" t="s">
        <v>109</v>
      </c>
      <c r="B89" s="247" t="s">
        <v>107</v>
      </c>
      <c r="C89" s="248" t="s">
        <v>66</v>
      </c>
    </row>
    <row r="90" spans="1:3" ht="15" customHeight="1">
      <c r="A90" s="35" t="s">
        <v>110</v>
      </c>
      <c r="B90" s="247" t="s">
        <v>93</v>
      </c>
      <c r="C90" s="248"/>
    </row>
    <row r="91" spans="1:3" ht="15" customHeight="1">
      <c r="A91" s="35" t="s">
        <v>111</v>
      </c>
      <c r="B91" s="247" t="s">
        <v>107</v>
      </c>
      <c r="C91" s="248" t="s">
        <v>66</v>
      </c>
    </row>
    <row r="92" spans="1:3" ht="15" customHeight="1">
      <c r="A92" s="35" t="s">
        <v>112</v>
      </c>
      <c r="B92" s="247" t="s">
        <v>93</v>
      </c>
      <c r="C92" s="248"/>
    </row>
    <row r="93" spans="1:3" ht="15" customHeight="1">
      <c r="A93" s="35" t="s">
        <v>113</v>
      </c>
      <c r="B93" s="247" t="s">
        <v>93</v>
      </c>
      <c r="C93" s="248"/>
    </row>
    <row r="94" spans="1:3" ht="15" customHeight="1">
      <c r="A94" s="35" t="s">
        <v>114</v>
      </c>
      <c r="B94" s="247" t="s">
        <v>93</v>
      </c>
      <c r="C94" s="248"/>
    </row>
    <row r="95" spans="1:3" ht="15" customHeight="1">
      <c r="A95" s="37" t="s">
        <v>75</v>
      </c>
      <c r="B95" s="249" t="s">
        <v>115</v>
      </c>
      <c r="C95" s="251" t="s">
        <v>66</v>
      </c>
    </row>
    <row r="96" spans="1:3" ht="28.5" customHeight="1">
      <c r="A96" s="38" t="s">
        <v>116</v>
      </c>
      <c r="B96" s="237" t="s">
        <v>20</v>
      </c>
      <c r="C96" s="237" t="s">
        <v>117</v>
      </c>
    </row>
    <row r="97" spans="1:3" ht="46.5" customHeight="1">
      <c r="A97" s="39" t="s">
        <v>208</v>
      </c>
      <c r="C97" s="3" t="s">
        <v>118</v>
      </c>
    </row>
    <row r="98" ht="36.75" customHeight="1">
      <c r="A98" s="6" t="s">
        <v>206</v>
      </c>
    </row>
    <row r="99" ht="14.25" customHeight="1"/>
    <row r="100" ht="15.75" customHeight="1">
      <c r="A100" s="1" t="s">
        <v>119</v>
      </c>
    </row>
  </sheetData>
  <sheetProtection/>
  <mergeCells count="10">
    <mergeCell ref="A54:C54"/>
    <mergeCell ref="A26:B26"/>
    <mergeCell ref="A8:C8"/>
    <mergeCell ref="A9:C9"/>
    <mergeCell ref="A25:B25"/>
    <mergeCell ref="A10:C10"/>
    <mergeCell ref="A27:B27"/>
    <mergeCell ref="B1:C1"/>
    <mergeCell ref="B2:C2"/>
    <mergeCell ref="B3:C3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52">
      <selection activeCell="H1" sqref="H1:N75"/>
    </sheetView>
  </sheetViews>
  <sheetFormatPr defaultColWidth="9.140625" defaultRowHeight="12.75"/>
  <cols>
    <col min="1" max="1" width="4.421875" style="0" customWidth="1"/>
    <col min="2" max="2" width="36.140625" style="0" customWidth="1"/>
    <col min="3" max="3" width="3.57421875" style="0" customWidth="1"/>
    <col min="4" max="4" width="27.28125" style="0" customWidth="1"/>
    <col min="5" max="5" width="16.28125" style="0" customWidth="1"/>
    <col min="6" max="6" width="0" style="0" hidden="1" customWidth="1"/>
    <col min="7" max="7" width="11.421875" style="0" customWidth="1"/>
    <col min="8" max="8" width="14.28125" style="0" hidden="1" customWidth="1"/>
    <col min="9" max="9" width="12.00390625" style="0" hidden="1" customWidth="1"/>
    <col min="10" max="10" width="15.00390625" style="0" hidden="1" customWidth="1"/>
    <col min="11" max="11" width="15.57421875" style="0" hidden="1" customWidth="1"/>
    <col min="12" max="12" width="12.421875" style="0" hidden="1" customWidth="1"/>
    <col min="13" max="13" width="10.00390625" style="0" hidden="1" customWidth="1"/>
    <col min="14" max="14" width="0" style="0" hidden="1" customWidth="1"/>
  </cols>
  <sheetData>
    <row r="1" spans="1:13" ht="27" customHeight="1">
      <c r="A1" s="40"/>
      <c r="B1" s="41"/>
      <c r="C1" s="40"/>
      <c r="D1" s="41"/>
      <c r="E1" s="205" t="s">
        <v>120</v>
      </c>
      <c r="F1" s="205"/>
      <c r="G1" s="205"/>
      <c r="H1" s="41"/>
      <c r="I1" s="41"/>
      <c r="J1" s="42"/>
      <c r="K1" s="42"/>
      <c r="L1" s="41"/>
      <c r="M1" s="41"/>
    </row>
    <row r="2" spans="1:13" ht="15.75">
      <c r="A2" s="40"/>
      <c r="B2" s="40"/>
      <c r="C2" s="40"/>
      <c r="D2" s="216" t="s">
        <v>1</v>
      </c>
      <c r="E2" s="216"/>
      <c r="F2" s="40"/>
      <c r="G2" s="40"/>
      <c r="H2" s="40"/>
      <c r="I2" s="41"/>
      <c r="J2" s="42"/>
      <c r="K2" s="42"/>
      <c r="L2" s="41"/>
      <c r="M2" s="41"/>
    </row>
    <row r="3" spans="1:13" ht="63" customHeight="1">
      <c r="A3" s="40"/>
      <c r="B3" s="40"/>
      <c r="C3" s="41"/>
      <c r="D3" s="217" t="s">
        <v>2</v>
      </c>
      <c r="E3" s="217"/>
      <c r="F3" s="40"/>
      <c r="G3" s="40"/>
      <c r="H3" s="40"/>
      <c r="I3" s="41"/>
      <c r="J3" s="42"/>
      <c r="K3" s="42"/>
      <c r="L3" s="41"/>
      <c r="M3" s="41"/>
    </row>
    <row r="4" spans="1:13" ht="22.5" customHeight="1">
      <c r="A4" s="40"/>
      <c r="B4" s="40"/>
      <c r="C4" s="40"/>
      <c r="D4" s="43"/>
      <c r="E4" s="44" t="s">
        <v>3</v>
      </c>
      <c r="F4" s="45"/>
      <c r="G4" s="40"/>
      <c r="H4" s="40"/>
      <c r="I4" s="41"/>
      <c r="J4" s="42"/>
      <c r="K4" s="42"/>
      <c r="L4" s="41"/>
      <c r="M4" s="41"/>
    </row>
    <row r="5" spans="1:13" ht="15.75">
      <c r="A5" s="40"/>
      <c r="B5" s="40"/>
      <c r="C5" s="40"/>
      <c r="D5" s="46" t="s">
        <v>209</v>
      </c>
      <c r="E5" s="44"/>
      <c r="F5" s="47"/>
      <c r="G5" s="40"/>
      <c r="H5" s="40"/>
      <c r="I5" s="41"/>
      <c r="J5" s="42"/>
      <c r="K5" s="42"/>
      <c r="L5" s="41"/>
      <c r="M5" s="41"/>
    </row>
    <row r="6" spans="1:13" ht="15">
      <c r="A6" s="40"/>
      <c r="B6" s="40"/>
      <c r="C6" s="40"/>
      <c r="D6" s="5" t="s">
        <v>121</v>
      </c>
      <c r="E6" s="48"/>
      <c r="F6" s="49"/>
      <c r="G6" s="40"/>
      <c r="H6" s="40"/>
      <c r="I6" s="41"/>
      <c r="J6" s="42"/>
      <c r="K6" s="42"/>
      <c r="L6" s="41"/>
      <c r="M6" s="41"/>
    </row>
    <row r="7" spans="1:13" ht="15">
      <c r="A7" s="40"/>
      <c r="B7" s="40"/>
      <c r="C7" s="40"/>
      <c r="D7" s="6" t="s">
        <v>206</v>
      </c>
      <c r="E7" s="50"/>
      <c r="F7" s="49"/>
      <c r="G7" s="40"/>
      <c r="H7" s="40"/>
      <c r="I7" s="41"/>
      <c r="J7" s="42"/>
      <c r="K7" s="42"/>
      <c r="L7" s="41"/>
      <c r="M7" s="41"/>
    </row>
    <row r="8" spans="1:13" ht="15.75">
      <c r="A8" s="51"/>
      <c r="B8" s="216" t="s">
        <v>122</v>
      </c>
      <c r="C8" s="216"/>
      <c r="D8" s="216"/>
      <c r="E8" s="216"/>
      <c r="F8" s="216"/>
      <c r="G8" s="51"/>
      <c r="H8" s="51"/>
      <c r="I8" s="52"/>
      <c r="J8" s="53"/>
      <c r="K8" s="42"/>
      <c r="L8" s="52"/>
      <c r="M8" s="52"/>
    </row>
    <row r="9" spans="1:13" ht="47.25" customHeight="1">
      <c r="A9" s="51"/>
      <c r="B9" s="221" t="s">
        <v>123</v>
      </c>
      <c r="C9" s="221"/>
      <c r="D9" s="221"/>
      <c r="E9" s="221"/>
      <c r="F9" s="221"/>
      <c r="G9" s="51"/>
      <c r="H9" s="51"/>
      <c r="I9" s="52"/>
      <c r="J9" s="53"/>
      <c r="K9" s="42"/>
      <c r="L9" s="52"/>
      <c r="M9" s="52"/>
    </row>
    <row r="10" spans="1:13" ht="15.75">
      <c r="A10" s="51"/>
      <c r="B10" s="54"/>
      <c r="C10" s="54"/>
      <c r="D10" s="51"/>
      <c r="E10" s="54" t="s">
        <v>9</v>
      </c>
      <c r="F10" s="55"/>
      <c r="G10" s="51"/>
      <c r="H10" s="56">
        <v>1786.4</v>
      </c>
      <c r="I10" s="57">
        <v>1264.5</v>
      </c>
      <c r="J10" s="53"/>
      <c r="K10" s="42"/>
      <c r="L10" s="52"/>
      <c r="M10" s="52"/>
    </row>
    <row r="11" spans="1:13" ht="81" customHeight="1">
      <c r="A11" s="252"/>
      <c r="B11" s="58"/>
      <c r="C11" s="222" t="s">
        <v>124</v>
      </c>
      <c r="D11" s="223"/>
      <c r="E11" s="59" t="s">
        <v>125</v>
      </c>
      <c r="F11" s="59" t="s">
        <v>126</v>
      </c>
      <c r="G11" s="59" t="s">
        <v>127</v>
      </c>
      <c r="H11" s="60"/>
      <c r="I11" s="61"/>
      <c r="J11" s="62"/>
      <c r="K11" s="42"/>
      <c r="L11" s="61"/>
      <c r="M11" s="61"/>
    </row>
    <row r="12" spans="1:13" ht="15">
      <c r="A12" s="253"/>
      <c r="B12" s="63" t="s">
        <v>128</v>
      </c>
      <c r="C12" s="64"/>
      <c r="D12" s="64"/>
      <c r="E12" s="65">
        <f>SUM(E13:E24)</f>
        <v>209052.01645834328</v>
      </c>
      <c r="F12" s="65">
        <f>SUM(F13:F24)</f>
        <v>9.73552962115675</v>
      </c>
      <c r="G12" s="65">
        <f>SUM(G13:G24)</f>
        <v>13.776988036005227</v>
      </c>
      <c r="H12" s="66">
        <f>SUM(E13:E24)</f>
        <v>209052.01645834328</v>
      </c>
      <c r="I12" s="67">
        <f>H12/$I$10/12</f>
        <v>13.776988036005223</v>
      </c>
      <c r="J12" s="42"/>
      <c r="K12" s="42"/>
      <c r="L12" s="41"/>
      <c r="M12" s="41"/>
    </row>
    <row r="13" spans="1:13" ht="31.5" customHeight="1">
      <c r="A13" s="41">
        <v>1</v>
      </c>
      <c r="B13" s="68" t="s">
        <v>129</v>
      </c>
      <c r="C13" s="69">
        <v>5</v>
      </c>
      <c r="D13" s="70" t="s">
        <v>130</v>
      </c>
      <c r="E13" s="71">
        <v>79438.49755217218</v>
      </c>
      <c r="F13" s="72">
        <f aca="true" t="shared" si="0" ref="F13:F24">E13/$H$10/12</f>
        <v>3.7057068943206155</v>
      </c>
      <c r="G13" s="73">
        <f aca="true" t="shared" si="1" ref="G13:G24">E13/$I$10/12</f>
        <v>5.235171843427717</v>
      </c>
      <c r="H13" s="74"/>
      <c r="I13" s="41"/>
      <c r="J13" s="254">
        <f>SUM(E13:E18)</f>
        <v>124467.0517223433</v>
      </c>
      <c r="K13" s="255">
        <f>J13/12</f>
        <v>10372.254310195274</v>
      </c>
      <c r="L13" s="254">
        <f>K13/1.42</f>
        <v>7304.404443799489</v>
      </c>
      <c r="M13" s="41"/>
    </row>
    <row r="14" spans="1:13" ht="31.5" customHeight="1">
      <c r="A14" s="41">
        <v>2</v>
      </c>
      <c r="B14" s="68" t="s">
        <v>131</v>
      </c>
      <c r="C14" s="75">
        <v>4</v>
      </c>
      <c r="D14" s="76" t="s">
        <v>132</v>
      </c>
      <c r="E14" s="77">
        <v>33294.34021661635</v>
      </c>
      <c r="F14" s="78">
        <f t="shared" si="0"/>
        <v>1.5531394712184818</v>
      </c>
      <c r="G14" s="79">
        <f t="shared" si="1"/>
        <v>2.1941703055632233</v>
      </c>
      <c r="H14" s="74"/>
      <c r="I14" s="41"/>
      <c r="J14" s="41"/>
      <c r="K14" s="41"/>
      <c r="L14" s="41"/>
      <c r="M14" s="41"/>
    </row>
    <row r="15" spans="1:13" ht="31.5" customHeight="1">
      <c r="A15" s="41">
        <v>3</v>
      </c>
      <c r="B15" s="68" t="s">
        <v>133</v>
      </c>
      <c r="C15" s="75">
        <v>2</v>
      </c>
      <c r="D15" s="76" t="s">
        <v>134</v>
      </c>
      <c r="E15" s="77">
        <v>2850.1124661342415</v>
      </c>
      <c r="F15" s="78">
        <f t="shared" si="0"/>
        <v>0.13295419400909844</v>
      </c>
      <c r="G15" s="79">
        <f t="shared" si="1"/>
        <v>0.1878286849963254</v>
      </c>
      <c r="H15" s="74"/>
      <c r="I15" s="41"/>
      <c r="J15" s="41"/>
      <c r="K15" s="41"/>
      <c r="L15" s="41"/>
      <c r="M15" s="41"/>
    </row>
    <row r="16" spans="1:13" ht="15.75" customHeight="1">
      <c r="A16" s="41">
        <v>4</v>
      </c>
      <c r="B16" s="68" t="s">
        <v>135</v>
      </c>
      <c r="C16" s="75">
        <v>1</v>
      </c>
      <c r="D16" s="76" t="s">
        <v>134</v>
      </c>
      <c r="E16" s="77">
        <v>353.41507553024775</v>
      </c>
      <c r="F16" s="78"/>
      <c r="G16" s="79">
        <f t="shared" si="1"/>
        <v>0.023290831391211794</v>
      </c>
      <c r="H16" s="74"/>
      <c r="I16" s="41"/>
      <c r="J16" s="41"/>
      <c r="K16" s="41"/>
      <c r="L16" s="41"/>
      <c r="M16" s="41"/>
    </row>
    <row r="17" spans="1:13" ht="94.5" customHeight="1">
      <c r="A17" s="41">
        <v>5</v>
      </c>
      <c r="B17" s="68" t="s">
        <v>136</v>
      </c>
      <c r="C17" s="75">
        <v>1</v>
      </c>
      <c r="D17" s="76" t="s">
        <v>134</v>
      </c>
      <c r="E17" s="77">
        <v>1682.2400494089827</v>
      </c>
      <c r="F17" s="78">
        <f t="shared" si="0"/>
        <v>0.07847440146892179</v>
      </c>
      <c r="G17" s="79">
        <f t="shared" si="1"/>
        <v>0.1108633220910098</v>
      </c>
      <c r="H17" s="74"/>
      <c r="I17" s="41"/>
      <c r="J17" s="41"/>
      <c r="K17" s="41"/>
      <c r="L17" s="41"/>
      <c r="M17" s="41"/>
    </row>
    <row r="18" spans="1:13" ht="47.25" customHeight="1">
      <c r="A18" s="41">
        <v>6</v>
      </c>
      <c r="B18" s="68" t="s">
        <v>137</v>
      </c>
      <c r="C18" s="75">
        <v>1</v>
      </c>
      <c r="D18" s="76" t="s">
        <v>130</v>
      </c>
      <c r="E18" s="77">
        <v>6848.446362481279</v>
      </c>
      <c r="F18" s="78">
        <f t="shared" si="0"/>
        <v>0.31947148653163154</v>
      </c>
      <c r="G18" s="79">
        <f t="shared" si="1"/>
        <v>0.45132768963235</v>
      </c>
      <c r="H18" s="74"/>
      <c r="I18" s="41"/>
      <c r="J18" s="41"/>
      <c r="K18" s="41"/>
      <c r="L18" s="41"/>
      <c r="M18" s="41"/>
    </row>
    <row r="19" spans="1:13" ht="47.25" customHeight="1">
      <c r="A19" s="80">
        <v>7</v>
      </c>
      <c r="B19" s="81" t="s">
        <v>138</v>
      </c>
      <c r="C19" s="82">
        <v>1</v>
      </c>
      <c r="D19" s="83" t="s">
        <v>134</v>
      </c>
      <c r="E19" s="84">
        <v>1000</v>
      </c>
      <c r="F19" s="85">
        <f t="shared" si="0"/>
        <v>0.04664875354530527</v>
      </c>
      <c r="G19" s="86">
        <f t="shared" si="1"/>
        <v>0.06590220113351786</v>
      </c>
      <c r="H19" s="87"/>
      <c r="I19" s="80"/>
      <c r="J19" s="80"/>
      <c r="K19" s="80"/>
      <c r="L19" s="80"/>
      <c r="M19" s="80"/>
    </row>
    <row r="20" spans="1:13" ht="15.75" customHeight="1">
      <c r="A20" s="88">
        <v>8</v>
      </c>
      <c r="B20" s="89" t="s">
        <v>139</v>
      </c>
      <c r="C20" s="90">
        <v>1</v>
      </c>
      <c r="D20" s="8" t="s">
        <v>134</v>
      </c>
      <c r="E20" s="77">
        <v>2731.32</v>
      </c>
      <c r="F20" s="72">
        <f t="shared" si="0"/>
        <v>0.12741267353336316</v>
      </c>
      <c r="G20" s="79">
        <f t="shared" si="1"/>
        <v>0.17999999999999997</v>
      </c>
      <c r="H20" s="91"/>
      <c r="I20" s="92"/>
      <c r="J20" s="224"/>
      <c r="K20" s="224"/>
      <c r="L20" s="92"/>
      <c r="M20" s="92"/>
    </row>
    <row r="21" spans="1:13" ht="15.75" customHeight="1">
      <c r="A21" s="41">
        <v>9</v>
      </c>
      <c r="B21" s="89" t="s">
        <v>140</v>
      </c>
      <c r="C21" s="90">
        <v>1</v>
      </c>
      <c r="D21" s="8" t="s">
        <v>134</v>
      </c>
      <c r="E21" s="77">
        <v>2731.32</v>
      </c>
      <c r="F21" s="72">
        <f t="shared" si="0"/>
        <v>0.12741267353336316</v>
      </c>
      <c r="G21" s="79">
        <f t="shared" si="1"/>
        <v>0.17999999999999997</v>
      </c>
      <c r="H21" s="91"/>
      <c r="I21" s="92"/>
      <c r="J21" s="224"/>
      <c r="K21" s="224"/>
      <c r="L21" s="92"/>
      <c r="M21" s="92"/>
    </row>
    <row r="22" spans="1:13" ht="31.5" customHeight="1">
      <c r="A22" s="88">
        <v>10</v>
      </c>
      <c r="B22" s="68" t="s">
        <v>141</v>
      </c>
      <c r="C22" s="75"/>
      <c r="D22" s="76" t="s">
        <v>134</v>
      </c>
      <c r="E22" s="77">
        <v>0</v>
      </c>
      <c r="F22" s="72">
        <f>E22/$H$10/12</f>
        <v>0</v>
      </c>
      <c r="G22" s="79">
        <f>E22/$I$10/12</f>
        <v>0</v>
      </c>
      <c r="H22" s="74"/>
      <c r="I22" s="41"/>
      <c r="J22" s="42"/>
      <c r="K22" s="42"/>
      <c r="L22" s="41"/>
      <c r="M22" s="41"/>
    </row>
    <row r="23" spans="1:13" ht="31.5" customHeight="1">
      <c r="A23" s="41">
        <v>11</v>
      </c>
      <c r="B23" s="68" t="s">
        <v>142</v>
      </c>
      <c r="C23" s="93">
        <v>2.335384615384615</v>
      </c>
      <c r="D23" s="76" t="s">
        <v>130</v>
      </c>
      <c r="E23" s="77">
        <v>73989.675936</v>
      </c>
      <c r="F23" s="72">
        <f>E23/$H$10/12</f>
        <v>3.451526157635468</v>
      </c>
      <c r="G23" s="79">
        <f>E23/$I$10/12</f>
        <v>4.876082505338078</v>
      </c>
      <c r="H23" s="74"/>
      <c r="I23" s="41"/>
      <c r="J23" s="42"/>
      <c r="K23" s="42"/>
      <c r="L23" s="41"/>
      <c r="M23" s="41"/>
    </row>
    <row r="24" spans="1:13" ht="31.5" customHeight="1">
      <c r="A24" s="88">
        <v>12</v>
      </c>
      <c r="B24" s="68" t="s">
        <v>143</v>
      </c>
      <c r="C24" s="93">
        <v>10.083333333333334</v>
      </c>
      <c r="D24" s="76" t="s">
        <v>144</v>
      </c>
      <c r="E24" s="94">
        <v>4132.648799999999</v>
      </c>
      <c r="F24" s="72">
        <f t="shared" si="0"/>
        <v>0.19278291536050152</v>
      </c>
      <c r="G24" s="95">
        <f t="shared" si="1"/>
        <v>0.2723506524317912</v>
      </c>
      <c r="H24" s="74"/>
      <c r="I24" s="41"/>
      <c r="J24" s="42"/>
      <c r="K24" s="42"/>
      <c r="L24" s="41"/>
      <c r="M24" s="41"/>
    </row>
    <row r="25" spans="1:13" ht="30" customHeight="1">
      <c r="A25" s="41"/>
      <c r="B25" s="256" t="s">
        <v>145</v>
      </c>
      <c r="C25" s="257"/>
      <c r="D25" s="257"/>
      <c r="E25" s="96">
        <f>SUM(E26:E35)</f>
        <v>128059.24760591259</v>
      </c>
      <c r="F25" s="96" t="e">
        <f>SUM(F26:F35)</f>
        <v>#DIV/0!</v>
      </c>
      <c r="G25" s="96">
        <f>SUM(G26:G35)</f>
        <v>8.439386292731816</v>
      </c>
      <c r="H25" s="97">
        <f>SUM(E26:E35)</f>
        <v>128059.24760591259</v>
      </c>
      <c r="I25" s="98">
        <f>H25/$I$10/12</f>
        <v>8.439386292731816</v>
      </c>
      <c r="J25" s="42"/>
      <c r="K25" s="255">
        <f>E25/12</f>
        <v>10671.603967159383</v>
      </c>
      <c r="L25" s="254">
        <f>K25/1.42</f>
        <v>7515.214061379847</v>
      </c>
      <c r="M25" s="41"/>
    </row>
    <row r="26" spans="1:13" ht="31.5" customHeight="1">
      <c r="A26" s="41">
        <v>13</v>
      </c>
      <c r="B26" s="99" t="s">
        <v>146</v>
      </c>
      <c r="C26" s="100">
        <v>3</v>
      </c>
      <c r="D26" s="101" t="s">
        <v>130</v>
      </c>
      <c r="E26" s="71">
        <v>10855.068984519314</v>
      </c>
      <c r="F26" s="102">
        <f>E26/$H$10/12</f>
        <v>0.5063754377761286</v>
      </c>
      <c r="G26" s="79">
        <f aca="true" t="shared" si="2" ref="G26:G35">E26/$I$10/12</f>
        <v>0.7153729395360032</v>
      </c>
      <c r="H26" s="74"/>
      <c r="I26" s="41"/>
      <c r="J26" s="42"/>
      <c r="K26" s="42"/>
      <c r="L26" s="41"/>
      <c r="M26" s="41"/>
    </row>
    <row r="27" spans="1:13" ht="15.75" customHeight="1">
      <c r="A27" s="41">
        <v>14</v>
      </c>
      <c r="B27" s="103" t="s">
        <v>147</v>
      </c>
      <c r="C27" s="104">
        <v>1</v>
      </c>
      <c r="D27" s="105" t="s">
        <v>130</v>
      </c>
      <c r="E27" s="77">
        <v>5213.141237887653</v>
      </c>
      <c r="F27" s="102">
        <f>E27/$H$10/12</f>
        <v>0.24318654080308874</v>
      </c>
      <c r="G27" s="79">
        <f t="shared" si="2"/>
        <v>0.3435574823967084</v>
      </c>
      <c r="H27" s="74"/>
      <c r="I27" s="41"/>
      <c r="J27" s="42"/>
      <c r="K27" s="42"/>
      <c r="L27" s="41"/>
      <c r="M27" s="41"/>
    </row>
    <row r="28" spans="1:13" ht="15.75" customHeight="1">
      <c r="A28" s="41">
        <v>15</v>
      </c>
      <c r="B28" s="103" t="s">
        <v>148</v>
      </c>
      <c r="C28" s="104">
        <v>2</v>
      </c>
      <c r="D28" s="105" t="s">
        <v>130</v>
      </c>
      <c r="E28" s="77">
        <v>354.29329352568266</v>
      </c>
      <c r="F28" s="102"/>
      <c r="G28" s="79">
        <f t="shared" si="2"/>
        <v>0.02334870789018602</v>
      </c>
      <c r="H28" s="74"/>
      <c r="I28" s="41"/>
      <c r="J28" s="42"/>
      <c r="K28" s="42"/>
      <c r="L28" s="41"/>
      <c r="M28" s="41"/>
    </row>
    <row r="29" spans="1:13" ht="15.75" customHeight="1">
      <c r="A29" s="41">
        <v>16</v>
      </c>
      <c r="B29" s="103" t="s">
        <v>149</v>
      </c>
      <c r="C29" s="104">
        <v>1</v>
      </c>
      <c r="D29" s="105" t="s">
        <v>130</v>
      </c>
      <c r="E29" s="77">
        <v>0</v>
      </c>
      <c r="F29" s="102"/>
      <c r="G29" s="79">
        <f t="shared" si="2"/>
        <v>0</v>
      </c>
      <c r="H29" s="74"/>
      <c r="I29" s="41"/>
      <c r="J29" s="42"/>
      <c r="K29" s="42"/>
      <c r="L29" s="41"/>
      <c r="M29" s="41"/>
    </row>
    <row r="30" spans="1:13" ht="15.75" customHeight="1">
      <c r="A30" s="41"/>
      <c r="B30" s="103" t="s">
        <v>150</v>
      </c>
      <c r="C30" s="104">
        <v>1</v>
      </c>
      <c r="D30" s="76" t="s">
        <v>134</v>
      </c>
      <c r="E30" s="77">
        <v>1602.7675176195687</v>
      </c>
      <c r="F30" s="102"/>
      <c r="G30" s="79">
        <f>E30/$I$10/12</f>
        <v>0.10562590731643395</v>
      </c>
      <c r="H30" s="74"/>
      <c r="I30" s="41"/>
      <c r="J30" s="42"/>
      <c r="K30" s="42"/>
      <c r="L30" s="41"/>
      <c r="M30" s="41"/>
    </row>
    <row r="31" spans="1:13" ht="31.5" customHeight="1">
      <c r="A31" s="41">
        <v>17</v>
      </c>
      <c r="B31" s="103" t="s">
        <v>151</v>
      </c>
      <c r="C31" s="104"/>
      <c r="D31" s="105" t="s">
        <v>130</v>
      </c>
      <c r="E31" s="77">
        <v>0</v>
      </c>
      <c r="F31" s="102">
        <f>E31/$H$10/12</f>
        <v>0</v>
      </c>
      <c r="G31" s="79">
        <f t="shared" si="2"/>
        <v>0</v>
      </c>
      <c r="H31" s="74"/>
      <c r="I31" s="41"/>
      <c r="J31" s="42"/>
      <c r="K31" s="42"/>
      <c r="L31" s="41"/>
      <c r="M31" s="41"/>
    </row>
    <row r="32" spans="1:13" ht="31.5" customHeight="1">
      <c r="A32" s="41">
        <v>18</v>
      </c>
      <c r="B32" s="103" t="s">
        <v>152</v>
      </c>
      <c r="C32" s="104">
        <v>3</v>
      </c>
      <c r="D32" s="105" t="s">
        <v>130</v>
      </c>
      <c r="E32" s="77">
        <v>52425.32952386606</v>
      </c>
      <c r="F32" s="102">
        <f>E32/$H$10/12</f>
        <v>2.4455762764902436</v>
      </c>
      <c r="G32" s="79">
        <f t="shared" si="2"/>
        <v>3.4549446107727726</v>
      </c>
      <c r="H32" s="41"/>
      <c r="I32" s="41"/>
      <c r="J32" s="42"/>
      <c r="K32" s="42"/>
      <c r="L32" s="41"/>
      <c r="M32" s="41"/>
    </row>
    <row r="33" spans="1:13" ht="90" customHeight="1">
      <c r="A33" s="41">
        <v>19</v>
      </c>
      <c r="B33" s="103" t="s">
        <v>153</v>
      </c>
      <c r="C33" s="76">
        <v>1</v>
      </c>
      <c r="D33" s="117" t="s">
        <v>210</v>
      </c>
      <c r="E33" s="77">
        <v>48600.989376228405</v>
      </c>
      <c r="F33" s="102">
        <f>E33/$H$10/12</f>
        <v>2.2671755754696785</v>
      </c>
      <c r="G33" s="79">
        <f t="shared" si="2"/>
        <v>3.2029121771601687</v>
      </c>
      <c r="H33" s="74"/>
      <c r="I33" s="41"/>
      <c r="J33" s="42"/>
      <c r="K33" s="42"/>
      <c r="L33" s="41"/>
      <c r="M33" s="41"/>
    </row>
    <row r="34" spans="1:13" ht="30" customHeight="1">
      <c r="A34" s="41">
        <v>20</v>
      </c>
      <c r="B34" s="103" t="s">
        <v>154</v>
      </c>
      <c r="C34" s="258">
        <v>0.5</v>
      </c>
      <c r="D34" s="117" t="s">
        <v>155</v>
      </c>
      <c r="E34" s="77">
        <v>5034.4735857790765</v>
      </c>
      <c r="F34" s="102">
        <f>E34/$H$10/12</f>
        <v>0.23485191753335743</v>
      </c>
      <c r="G34" s="79">
        <f>E34/$I$10/12</f>
        <v>0.33178289085139556</v>
      </c>
      <c r="H34" s="106"/>
      <c r="I34" s="88"/>
      <c r="J34" s="88"/>
      <c r="K34" s="88"/>
      <c r="L34" s="88"/>
      <c r="M34" s="88"/>
    </row>
    <row r="35" spans="1:13" ht="31.5" customHeight="1">
      <c r="A35" s="41">
        <v>21</v>
      </c>
      <c r="B35" s="107" t="s">
        <v>156</v>
      </c>
      <c r="C35" s="259">
        <v>1</v>
      </c>
      <c r="D35" s="108" t="s">
        <v>157</v>
      </c>
      <c r="E35" s="77">
        <v>3973.1840864868336</v>
      </c>
      <c r="F35" s="109" t="e">
        <f>E35/12/$H$9</f>
        <v>#DIV/0!</v>
      </c>
      <c r="G35" s="79">
        <f t="shared" si="2"/>
        <v>0.26184157680814774</v>
      </c>
      <c r="H35" s="74"/>
      <c r="I35" s="41"/>
      <c r="J35" s="42"/>
      <c r="K35" s="42"/>
      <c r="L35" s="41"/>
      <c r="M35" s="41"/>
    </row>
    <row r="36" spans="1:13" ht="32.25" customHeight="1">
      <c r="A36" s="41"/>
      <c r="B36" s="260" t="s">
        <v>158</v>
      </c>
      <c r="C36" s="261"/>
      <c r="D36" s="261"/>
      <c r="E36" s="110">
        <f>SUM(E37:E40)</f>
        <v>42044.07813130075</v>
      </c>
      <c r="F36" s="110">
        <f>SUM(F37:F40)</f>
        <v>1.9613038387866073</v>
      </c>
      <c r="G36" s="110">
        <f>SUM(G37:G40)</f>
        <v>2.7707972934823215</v>
      </c>
      <c r="H36" s="111">
        <f>SUM(E37:E40)</f>
        <v>42044.07813130075</v>
      </c>
      <c r="I36" s="112">
        <f>SUM(G37:G40)</f>
        <v>2.7707972934823215</v>
      </c>
      <c r="J36" s="42"/>
      <c r="K36" s="42"/>
      <c r="L36" s="41"/>
      <c r="M36" s="41"/>
    </row>
    <row r="37" spans="1:13" ht="31.5" customHeight="1">
      <c r="A37" s="41">
        <v>22</v>
      </c>
      <c r="B37" s="113" t="s">
        <v>159</v>
      </c>
      <c r="C37" s="69">
        <v>1</v>
      </c>
      <c r="D37" s="101" t="s">
        <v>134</v>
      </c>
      <c r="E37" s="114">
        <v>0</v>
      </c>
      <c r="F37" s="102">
        <f>E37/$H$10/12</f>
        <v>0</v>
      </c>
      <c r="G37" s="79">
        <f>E37/$I$10/12</f>
        <v>0</v>
      </c>
      <c r="H37" s="74"/>
      <c r="I37" s="41"/>
      <c r="J37" s="42"/>
      <c r="K37" s="42"/>
      <c r="L37" s="41"/>
      <c r="M37" s="41"/>
    </row>
    <row r="38" spans="1:13" ht="114" customHeight="1">
      <c r="A38" s="41">
        <v>23</v>
      </c>
      <c r="B38" s="68" t="s">
        <v>160</v>
      </c>
      <c r="C38" s="75">
        <v>1</v>
      </c>
      <c r="D38" s="105" t="s">
        <v>134</v>
      </c>
      <c r="E38" s="114">
        <v>32033.517733068555</v>
      </c>
      <c r="F38" s="102">
        <f>E38/$H$10/12</f>
        <v>1.4943236739190808</v>
      </c>
      <c r="G38" s="79">
        <f>E38/$I$10/12</f>
        <v>2.111079328658795</v>
      </c>
      <c r="H38" s="74"/>
      <c r="I38" s="41"/>
      <c r="J38" s="115"/>
      <c r="K38" s="116"/>
      <c r="L38" s="41"/>
      <c r="M38" s="41"/>
    </row>
    <row r="39" spans="1:13" ht="47.25" customHeight="1">
      <c r="A39" s="41">
        <v>25</v>
      </c>
      <c r="B39" s="68" t="s">
        <v>211</v>
      </c>
      <c r="C39" s="75">
        <v>1</v>
      </c>
      <c r="D39" s="105" t="s">
        <v>134</v>
      </c>
      <c r="E39" s="114">
        <v>1308.2023755697887</v>
      </c>
      <c r="F39" s="102">
        <f>E39/$H$10/12</f>
        <v>0.061026010205337954</v>
      </c>
      <c r="G39" s="79">
        <f>E39/$I$10/12</f>
        <v>0.08621341607814609</v>
      </c>
      <c r="H39" s="74"/>
      <c r="I39" s="41"/>
      <c r="J39" s="115"/>
      <c r="K39" s="116"/>
      <c r="L39" s="41"/>
      <c r="M39" s="41"/>
    </row>
    <row r="40" spans="1:13" ht="63" customHeight="1">
      <c r="A40" s="41">
        <v>26</v>
      </c>
      <c r="B40" s="118" t="s">
        <v>212</v>
      </c>
      <c r="C40" s="119">
        <v>1</v>
      </c>
      <c r="D40" s="120" t="s">
        <v>161</v>
      </c>
      <c r="E40" s="114">
        <v>8702.358022662404</v>
      </c>
      <c r="F40" s="102">
        <f>E40/$H$10/12</f>
        <v>0.40595415466218854</v>
      </c>
      <c r="G40" s="79">
        <f>E40/$I$10/12</f>
        <v>0.5735045487453805</v>
      </c>
      <c r="H40" s="74"/>
      <c r="I40" s="41"/>
      <c r="J40" s="42"/>
      <c r="K40" s="42"/>
      <c r="L40" s="41"/>
      <c r="M40" s="41"/>
    </row>
    <row r="41" spans="1:13" ht="47.25" customHeight="1">
      <c r="A41" s="41"/>
      <c r="B41" s="121" t="s">
        <v>162</v>
      </c>
      <c r="C41" s="122"/>
      <c r="D41" s="122"/>
      <c r="E41" s="123">
        <f>SUM(E42:E58)</f>
        <v>292392.10504213104</v>
      </c>
      <c r="F41" s="123" t="e">
        <f>SUM(F42:F58)</f>
        <v>#DIV/0!</v>
      </c>
      <c r="G41" s="123">
        <f>SUM(G42:G58)</f>
        <v>34.614144315416574</v>
      </c>
      <c r="H41" s="124">
        <f>SUM(E42:E58)</f>
        <v>292392.10504213104</v>
      </c>
      <c r="I41" s="125">
        <f>SUM(G42:G58)</f>
        <v>34.614144315416574</v>
      </c>
      <c r="J41" s="42"/>
      <c r="K41" s="42"/>
      <c r="L41" s="41"/>
      <c r="M41" s="41"/>
    </row>
    <row r="42" spans="1:13" ht="15.75" customHeight="1">
      <c r="A42" s="92">
        <v>27</v>
      </c>
      <c r="B42" s="210" t="s">
        <v>213</v>
      </c>
      <c r="C42" s="212" t="s">
        <v>163</v>
      </c>
      <c r="D42" s="213"/>
      <c r="E42" s="114"/>
      <c r="F42" s="102"/>
      <c r="G42" s="79"/>
      <c r="H42" s="91"/>
      <c r="I42" s="92"/>
      <c r="J42" s="115"/>
      <c r="K42" s="116"/>
      <c r="L42" s="92"/>
      <c r="M42" s="92"/>
    </row>
    <row r="43" spans="1:13" ht="15.75" customHeight="1">
      <c r="A43" s="92"/>
      <c r="B43" s="211"/>
      <c r="C43" s="75">
        <v>1</v>
      </c>
      <c r="D43" s="126" t="s">
        <v>164</v>
      </c>
      <c r="E43" s="114">
        <v>413.2881253935952</v>
      </c>
      <c r="F43" s="102">
        <f>E43/$H$10/12</f>
        <v>0.019279375904687042</v>
      </c>
      <c r="G43" s="79">
        <f aca="true" t="shared" si="3" ref="G43:G59">E43/$I$10/12</f>
        <v>0.02723659716578326</v>
      </c>
      <c r="H43" s="91"/>
      <c r="I43" s="92"/>
      <c r="J43" s="127"/>
      <c r="K43" s="42"/>
      <c r="L43" s="92"/>
      <c r="M43" s="92"/>
    </row>
    <row r="44" spans="1:13" ht="15.75" customHeight="1">
      <c r="A44" s="92"/>
      <c r="B44" s="211"/>
      <c r="C44" s="214" t="s">
        <v>165</v>
      </c>
      <c r="D44" s="215"/>
      <c r="E44" s="114"/>
      <c r="F44" s="102"/>
      <c r="G44" s="79"/>
      <c r="H44" s="91"/>
      <c r="I44" s="92"/>
      <c r="J44" s="127"/>
      <c r="K44" s="42"/>
      <c r="L44" s="92"/>
      <c r="M44" s="92"/>
    </row>
    <row r="45" spans="1:13" ht="15.75" customHeight="1">
      <c r="A45" s="92"/>
      <c r="B45" s="211"/>
      <c r="C45" s="75">
        <v>1</v>
      </c>
      <c r="D45" s="126" t="s">
        <v>164</v>
      </c>
      <c r="E45" s="114">
        <v>9610.058510253632</v>
      </c>
      <c r="F45" s="102">
        <f>E45/$H$10/12</f>
        <v>0.44829725100078516</v>
      </c>
      <c r="G45" s="79">
        <f t="shared" si="3"/>
        <v>0.6333240088476099</v>
      </c>
      <c r="H45" s="91"/>
      <c r="I45" s="92"/>
      <c r="J45" s="127"/>
      <c r="K45" s="42"/>
      <c r="L45" s="92"/>
      <c r="M45" s="92"/>
    </row>
    <row r="46" spans="1:13" ht="15.75" customHeight="1">
      <c r="A46" s="92"/>
      <c r="B46" s="211"/>
      <c r="C46" s="214" t="s">
        <v>166</v>
      </c>
      <c r="D46" s="215"/>
      <c r="E46" s="114"/>
      <c r="F46" s="102"/>
      <c r="G46" s="79"/>
      <c r="H46" s="91"/>
      <c r="I46" s="92"/>
      <c r="J46" s="127"/>
      <c r="K46" s="42"/>
      <c r="L46" s="92"/>
      <c r="M46" s="92"/>
    </row>
    <row r="47" spans="1:13" ht="15.75" customHeight="1">
      <c r="A47" s="92"/>
      <c r="B47" s="211"/>
      <c r="C47" s="75">
        <v>4</v>
      </c>
      <c r="D47" s="126" t="s">
        <v>164</v>
      </c>
      <c r="E47" s="114">
        <v>6265.886082706949</v>
      </c>
      <c r="F47" s="102">
        <f>E47/$H$10/12</f>
        <v>0.29229577561515474</v>
      </c>
      <c r="G47" s="79">
        <f t="shared" si="3"/>
        <v>0.4129356849022637</v>
      </c>
      <c r="H47" s="91"/>
      <c r="I47" s="92"/>
      <c r="J47" s="127"/>
      <c r="K47" s="42"/>
      <c r="L47" s="92"/>
      <c r="M47" s="92"/>
    </row>
    <row r="48" spans="1:13" ht="15.75" customHeight="1">
      <c r="A48" s="92"/>
      <c r="B48" s="211"/>
      <c r="C48" s="214" t="s">
        <v>167</v>
      </c>
      <c r="D48" s="215"/>
      <c r="E48" s="114"/>
      <c r="F48" s="102"/>
      <c r="G48" s="79"/>
      <c r="H48" s="91"/>
      <c r="I48" s="92"/>
      <c r="J48" s="115"/>
      <c r="K48" s="116"/>
      <c r="L48" s="92"/>
      <c r="M48" s="92"/>
    </row>
    <row r="49" spans="1:13" ht="30" customHeight="1">
      <c r="A49" s="92"/>
      <c r="B49" s="211"/>
      <c r="C49" s="75">
        <v>4</v>
      </c>
      <c r="D49" s="126" t="s">
        <v>134</v>
      </c>
      <c r="E49" s="114">
        <v>13072.715206767372</v>
      </c>
      <c r="F49" s="102">
        <f>E49/$H$10/12</f>
        <v>0.6098258698484555</v>
      </c>
      <c r="G49" s="79">
        <f t="shared" si="3"/>
        <v>0.8615207069175809</v>
      </c>
      <c r="H49" s="91"/>
      <c r="I49" s="92"/>
      <c r="J49" s="127"/>
      <c r="K49" s="42"/>
      <c r="L49" s="92"/>
      <c r="M49" s="92"/>
    </row>
    <row r="50" spans="1:13" ht="15.75">
      <c r="A50" s="129"/>
      <c r="B50" s="130" t="s">
        <v>214</v>
      </c>
      <c r="C50" s="131" t="s">
        <v>157</v>
      </c>
      <c r="D50" s="132"/>
      <c r="E50" s="262">
        <v>11867.392983676133</v>
      </c>
      <c r="F50" s="263" t="e">
        <f>E50/12/$H$9</f>
        <v>#DIV/0!</v>
      </c>
      <c r="G50" s="264">
        <f t="shared" si="3"/>
        <v>0.7820873193407231</v>
      </c>
      <c r="H50" s="133"/>
      <c r="I50" s="129"/>
      <c r="J50" s="129"/>
      <c r="K50" s="88"/>
      <c r="L50" s="129"/>
      <c r="M50" s="129"/>
    </row>
    <row r="51" spans="1:13" ht="47.25" customHeight="1">
      <c r="A51" s="129"/>
      <c r="B51" s="130" t="s">
        <v>215</v>
      </c>
      <c r="C51" s="90">
        <v>1</v>
      </c>
      <c r="D51" s="134" t="s">
        <v>161</v>
      </c>
      <c r="E51" s="262"/>
      <c r="F51" s="263"/>
      <c r="G51" s="264">
        <f>G52+G53+G54+G55+G57</f>
        <v>15.344860999077373</v>
      </c>
      <c r="H51" s="133"/>
      <c r="I51" s="129"/>
      <c r="J51" s="129"/>
      <c r="K51" s="88"/>
      <c r="L51" s="129"/>
      <c r="M51" s="129"/>
    </row>
    <row r="52" spans="1:13" ht="15.75" customHeight="1">
      <c r="A52" s="129"/>
      <c r="B52" s="265" t="s">
        <v>168</v>
      </c>
      <c r="C52" s="90">
        <v>1</v>
      </c>
      <c r="D52" s="134" t="s">
        <v>161</v>
      </c>
      <c r="E52" s="262">
        <f>I52/J52</f>
        <v>67509.89666666667</v>
      </c>
      <c r="F52" s="263"/>
      <c r="G52" s="264">
        <f t="shared" si="3"/>
        <v>4.449050788629674</v>
      </c>
      <c r="H52" s="133"/>
      <c r="I52" s="135">
        <v>202529.69</v>
      </c>
      <c r="J52" s="135">
        <v>3</v>
      </c>
      <c r="K52" s="88"/>
      <c r="L52" s="129"/>
      <c r="M52" s="129"/>
    </row>
    <row r="53" spans="1:13" ht="31.5" customHeight="1">
      <c r="A53" s="129"/>
      <c r="B53" s="265" t="s">
        <v>169</v>
      </c>
      <c r="C53" s="90">
        <v>1</v>
      </c>
      <c r="D53" s="134" t="s">
        <v>161</v>
      </c>
      <c r="E53" s="262">
        <f>I53/J53</f>
        <v>125107.25333333334</v>
      </c>
      <c r="F53" s="263"/>
      <c r="G53" s="264">
        <f t="shared" si="3"/>
        <v>8.244843372435307</v>
      </c>
      <c r="H53" s="133"/>
      <c r="I53" s="135">
        <v>375321.76</v>
      </c>
      <c r="J53" s="135">
        <v>3</v>
      </c>
      <c r="K53" s="88"/>
      <c r="L53" s="129"/>
      <c r="M53" s="129"/>
    </row>
    <row r="54" spans="1:13" ht="15.75" customHeight="1">
      <c r="A54" s="129"/>
      <c r="B54" s="265" t="s">
        <v>170</v>
      </c>
      <c r="C54" s="90">
        <v>1</v>
      </c>
      <c r="D54" s="134" t="s">
        <v>161</v>
      </c>
      <c r="E54" s="262">
        <f>I54/J54</f>
        <v>7505.343333333333</v>
      </c>
      <c r="F54" s="263"/>
      <c r="G54" s="264">
        <f t="shared" si="3"/>
        <v>0.49461864592944066</v>
      </c>
      <c r="H54" s="133"/>
      <c r="I54" s="135">
        <v>22516.03</v>
      </c>
      <c r="J54" s="135">
        <v>3</v>
      </c>
      <c r="K54" s="88"/>
      <c r="L54" s="129"/>
      <c r="M54" s="129"/>
    </row>
    <row r="55" spans="1:13" ht="31.5" customHeight="1">
      <c r="A55" s="129"/>
      <c r="B55" s="265" t="s">
        <v>171</v>
      </c>
      <c r="C55" s="90">
        <v>1</v>
      </c>
      <c r="D55" s="134" t="s">
        <v>161</v>
      </c>
      <c r="E55" s="262">
        <f>I55/J55</f>
        <v>30810.52666666667</v>
      </c>
      <c r="F55" s="263"/>
      <c r="G55" s="264">
        <f t="shared" si="3"/>
        <v>2.0304815254162825</v>
      </c>
      <c r="H55" s="133"/>
      <c r="I55" s="135">
        <v>92431.58</v>
      </c>
      <c r="J55" s="135">
        <v>3</v>
      </c>
      <c r="K55" s="88"/>
      <c r="L55" s="129"/>
      <c r="M55" s="129"/>
    </row>
    <row r="56" spans="1:13" ht="15.75" customHeight="1">
      <c r="A56" s="129"/>
      <c r="B56" s="265" t="s">
        <v>172</v>
      </c>
      <c r="C56" s="90">
        <v>1</v>
      </c>
      <c r="D56" s="134" t="s">
        <v>161</v>
      </c>
      <c r="E56" s="262">
        <f>I56/J56</f>
        <v>7394.563333333333</v>
      </c>
      <c r="F56" s="263"/>
      <c r="G56" s="264">
        <f t="shared" si="3"/>
        <v>0.4873180000878696</v>
      </c>
      <c r="H56" s="133"/>
      <c r="I56" s="135">
        <v>22183.69</v>
      </c>
      <c r="J56" s="135">
        <v>3</v>
      </c>
      <c r="K56" s="88"/>
      <c r="L56" s="129"/>
      <c r="M56" s="129"/>
    </row>
    <row r="57" spans="1:13" ht="15.75" customHeight="1">
      <c r="A57" s="129"/>
      <c r="B57" s="128" t="s">
        <v>216</v>
      </c>
      <c r="C57" s="90">
        <v>1</v>
      </c>
      <c r="D57" s="134" t="s">
        <v>173</v>
      </c>
      <c r="E57" s="262">
        <v>1909.9008</v>
      </c>
      <c r="F57" s="263"/>
      <c r="G57" s="264">
        <f t="shared" si="3"/>
        <v>0.12586666666666665</v>
      </c>
      <c r="H57" s="133"/>
      <c r="I57" s="129"/>
      <c r="J57" s="129"/>
      <c r="K57" s="88"/>
      <c r="L57" s="129"/>
      <c r="M57" s="129"/>
    </row>
    <row r="58" spans="1:13" ht="31.5" customHeight="1">
      <c r="A58" s="92">
        <v>29</v>
      </c>
      <c r="B58" s="128" t="s">
        <v>217</v>
      </c>
      <c r="C58" s="218" t="s">
        <v>174</v>
      </c>
      <c r="D58" s="219"/>
      <c r="E58" s="114">
        <v>10925.28</v>
      </c>
      <c r="F58" s="102">
        <f>E58/$H$10/12</f>
        <v>0.5096506941334527</v>
      </c>
      <c r="G58" s="79">
        <f t="shared" si="3"/>
        <v>0.7199999999999999</v>
      </c>
      <c r="H58" s="91"/>
      <c r="I58" s="92"/>
      <c r="J58" s="127"/>
      <c r="K58" s="42"/>
      <c r="L58" s="92"/>
      <c r="M58" s="92"/>
    </row>
    <row r="59" spans="1:13" ht="31.5" customHeight="1">
      <c r="A59" s="41"/>
      <c r="B59" s="136" t="s">
        <v>175</v>
      </c>
      <c r="C59" s="137"/>
      <c r="D59" s="137"/>
      <c r="E59" s="266">
        <f>E12+E25+E36+E41</f>
        <v>671547.4472376877</v>
      </c>
      <c r="F59" s="266"/>
      <c r="G59" s="266">
        <f t="shared" si="3"/>
        <v>44.25645493855856</v>
      </c>
      <c r="H59" s="138" t="e">
        <f>H10+H22+H33+#REF!+#REF!</f>
        <v>#REF!</v>
      </c>
      <c r="I59" s="139" t="e">
        <f>I10+I22+I33+#REF!+#REF!</f>
        <v>#REF!</v>
      </c>
      <c r="J59" s="42"/>
      <c r="K59" s="42"/>
      <c r="L59" s="41"/>
      <c r="M59" s="41"/>
    </row>
    <row r="60" spans="1:13" ht="90.75" customHeight="1">
      <c r="A60" s="41">
        <v>30</v>
      </c>
      <c r="B60" s="140" t="s">
        <v>218</v>
      </c>
      <c r="C60" s="220"/>
      <c r="D60" s="220"/>
      <c r="E60" s="71">
        <f>E59*0.1+E61</f>
        <v>629251.3521212795</v>
      </c>
      <c r="F60" s="72">
        <f>E60/$H$10/12</f>
        <v>29.35379124315567</v>
      </c>
      <c r="G60" s="79">
        <f>E60/$I$10/12</f>
        <v>41.46904917103463</v>
      </c>
      <c r="H60" s="74"/>
      <c r="I60" s="41"/>
      <c r="J60" s="267">
        <f>E60/E59</f>
        <v>0.9370169668719806</v>
      </c>
      <c r="K60" s="42"/>
      <c r="L60" s="41"/>
      <c r="M60" s="41"/>
    </row>
    <row r="61" spans="1:13" ht="15.75">
      <c r="A61" s="41"/>
      <c r="B61" s="21" t="s">
        <v>219</v>
      </c>
      <c r="C61" s="201"/>
      <c r="D61" s="201"/>
      <c r="E61" s="94">
        <v>562096.6073975107</v>
      </c>
      <c r="F61" s="72"/>
      <c r="G61" s="268"/>
      <c r="H61" s="74"/>
      <c r="I61" s="41"/>
      <c r="J61" s="42"/>
      <c r="K61" s="42"/>
      <c r="L61" s="41"/>
      <c r="M61" s="41"/>
    </row>
    <row r="62" spans="1:13" ht="15">
      <c r="A62" s="41"/>
      <c r="B62" s="136" t="s">
        <v>176</v>
      </c>
      <c r="C62" s="137"/>
      <c r="D62" s="137"/>
      <c r="E62" s="266"/>
      <c r="F62" s="266"/>
      <c r="G62" s="269"/>
      <c r="H62" s="138" t="e">
        <f>H12+H25+H36+H41+#REF!</f>
        <v>#REF!</v>
      </c>
      <c r="I62" s="139" t="e">
        <f>I12+I25+I36+I41+#REF!</f>
        <v>#REF!</v>
      </c>
      <c r="J62" s="42"/>
      <c r="K62" s="42"/>
      <c r="L62" s="41"/>
      <c r="M62" s="41"/>
    </row>
    <row r="63" spans="1:13" ht="15.75">
      <c r="A63" s="141"/>
      <c r="B63" s="142" t="s">
        <v>177</v>
      </c>
      <c r="C63" s="209"/>
      <c r="D63" s="209"/>
      <c r="E63" s="270">
        <f>E59+E60</f>
        <v>1300798.7993589672</v>
      </c>
      <c r="F63" s="271">
        <f>E63/$H$10/12</f>
        <v>60.68064260332545</v>
      </c>
      <c r="G63" s="272">
        <f>E63/$I$10/12</f>
        <v>85.7255041095932</v>
      </c>
      <c r="H63" s="141"/>
      <c r="I63" s="141"/>
      <c r="J63" s="53"/>
      <c r="K63" s="42"/>
      <c r="L63" s="143">
        <f>F63/F67</f>
        <v>0.9999999995072005</v>
      </c>
      <c r="M63" s="144"/>
    </row>
    <row r="64" spans="1:13" ht="63" hidden="1">
      <c r="A64" s="141"/>
      <c r="B64" s="157" t="s">
        <v>178</v>
      </c>
      <c r="C64" s="273"/>
      <c r="D64" s="274" t="s">
        <v>118</v>
      </c>
      <c r="E64" s="275"/>
      <c r="F64" s="276"/>
      <c r="G64" s="275"/>
      <c r="H64" s="141"/>
      <c r="I64" s="141"/>
      <c r="J64" s="53"/>
      <c r="K64" s="42"/>
      <c r="L64" s="144"/>
      <c r="M64" s="144"/>
    </row>
    <row r="65" spans="1:13" ht="63" customHeight="1" hidden="1">
      <c r="A65" s="141"/>
      <c r="B65" s="148"/>
      <c r="C65" s="145"/>
      <c r="D65" s="145"/>
      <c r="E65" s="146"/>
      <c r="F65" s="147"/>
      <c r="G65" s="146"/>
      <c r="H65" s="141"/>
      <c r="I65" s="141"/>
      <c r="J65" s="53"/>
      <c r="K65" s="42"/>
      <c r="L65" s="144"/>
      <c r="M65" s="144"/>
    </row>
    <row r="66" spans="1:13" ht="15.75" customHeight="1" hidden="1">
      <c r="A66" s="141"/>
      <c r="B66" s="148"/>
      <c r="C66" s="145"/>
      <c r="D66" s="145"/>
      <c r="E66" s="146"/>
      <c r="F66" s="147"/>
      <c r="G66" s="146"/>
      <c r="H66" s="141"/>
      <c r="I66" s="141"/>
      <c r="J66" s="53"/>
      <c r="K66" s="42"/>
      <c r="L66" s="144"/>
      <c r="M66" s="144"/>
    </row>
    <row r="67" spans="1:13" ht="15.75" customHeight="1" hidden="1">
      <c r="A67" s="41"/>
      <c r="B67" s="41"/>
      <c r="C67" s="41"/>
      <c r="D67" s="41"/>
      <c r="E67" s="149">
        <v>1300798.8</v>
      </c>
      <c r="F67" s="150">
        <f>E67/$H$10/12</f>
        <v>60.68064263322884</v>
      </c>
      <c r="G67" s="151">
        <f>E67/I10/12</f>
        <v>85.72550415183868</v>
      </c>
      <c r="H67" s="152">
        <f>G67-G63</f>
        <v>4.2245474674018624E-08</v>
      </c>
      <c r="I67" s="41"/>
      <c r="J67" s="42"/>
      <c r="K67" s="42"/>
      <c r="L67" s="41" t="s">
        <v>179</v>
      </c>
      <c r="M67" s="41"/>
    </row>
    <row r="68" spans="1:13" ht="15.75" customHeight="1" hidden="1">
      <c r="A68" s="41"/>
      <c r="B68" s="41"/>
      <c r="C68" s="41"/>
      <c r="D68" s="41"/>
      <c r="E68" s="152">
        <f>E63-E67</f>
        <v>-0.0006410328205674887</v>
      </c>
      <c r="F68" s="152">
        <f>F63-F67</f>
        <v>-2.990338998642983E-08</v>
      </c>
      <c r="G68" s="152">
        <f>G63-G67</f>
        <v>-4.2245474674018624E-08</v>
      </c>
      <c r="H68" s="41"/>
      <c r="I68" s="41"/>
      <c r="J68" s="42"/>
      <c r="K68" s="42"/>
      <c r="L68" s="41" t="s">
        <v>180</v>
      </c>
      <c r="M68" s="41"/>
    </row>
    <row r="69" spans="1:13" ht="15" customHeight="1" hidden="1">
      <c r="A69" s="41"/>
      <c r="B69" s="41"/>
      <c r="C69" s="41"/>
      <c r="D69" s="153" t="s">
        <v>181</v>
      </c>
      <c r="E69" s="154">
        <f>52.45/1.18</f>
        <v>44.449152542372886</v>
      </c>
      <c r="F69" s="155">
        <f>F68/1.18</f>
        <v>-2.5341855920703247E-08</v>
      </c>
      <c r="G69" s="153">
        <v>1264.5</v>
      </c>
      <c r="H69" s="156">
        <f>E69*G69*12</f>
        <v>674471.4406779662</v>
      </c>
      <c r="I69" s="41"/>
      <c r="J69" s="42"/>
      <c r="K69" s="42"/>
      <c r="L69" s="41" t="s">
        <v>182</v>
      </c>
      <c r="M69" s="41"/>
    </row>
    <row r="70" spans="1:13" ht="15" customHeight="1" hidden="1">
      <c r="A70" s="41"/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1"/>
      <c r="M70" s="41"/>
    </row>
    <row r="71" spans="1:13" ht="15" customHeight="1" hidden="1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1"/>
      <c r="M71" s="41"/>
    </row>
    <row r="72" spans="1:13" ht="15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1"/>
      <c r="M72" s="41"/>
    </row>
    <row r="73" spans="1:13" ht="15">
      <c r="A73" s="41"/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1"/>
      <c r="M73" s="41"/>
    </row>
    <row r="74" spans="1:13" ht="15">
      <c r="A74" s="41"/>
      <c r="B74" s="41"/>
      <c r="C74" s="41"/>
      <c r="D74" s="41"/>
      <c r="E74" s="41"/>
      <c r="F74" s="41"/>
      <c r="G74" s="41"/>
      <c r="H74" s="41"/>
      <c r="I74" s="41"/>
      <c r="J74" s="42"/>
      <c r="K74" s="42"/>
      <c r="L74" s="41"/>
      <c r="M74" s="41"/>
    </row>
    <row r="75" spans="1:13" ht="15">
      <c r="A75" s="41"/>
      <c r="B75" s="41"/>
      <c r="C75" s="41"/>
      <c r="D75" s="41"/>
      <c r="E75" s="41"/>
      <c r="F75" s="41"/>
      <c r="G75" s="41"/>
      <c r="H75" s="41"/>
      <c r="I75" s="41"/>
      <c r="J75" s="42"/>
      <c r="K75" s="42"/>
      <c r="L75" s="41"/>
      <c r="M75" s="41"/>
    </row>
    <row r="76" spans="1:13" ht="15">
      <c r="A76" s="41"/>
      <c r="B76" s="41"/>
      <c r="C76" s="41"/>
      <c r="D76" s="41"/>
      <c r="E76" s="41"/>
      <c r="F76" s="41"/>
      <c r="G76" s="41"/>
      <c r="H76" s="41"/>
      <c r="I76" s="41"/>
      <c r="J76" s="42"/>
      <c r="K76" s="42"/>
      <c r="L76" s="41"/>
      <c r="M76" s="41"/>
    </row>
    <row r="77" spans="1:13" ht="15">
      <c r="A77" s="41"/>
      <c r="B77" s="41"/>
      <c r="C77" s="41"/>
      <c r="D77" s="41"/>
      <c r="E77" s="41"/>
      <c r="F77" s="41"/>
      <c r="G77" s="41"/>
      <c r="H77" s="41"/>
      <c r="I77" s="41"/>
      <c r="J77" s="42"/>
      <c r="K77" s="42"/>
      <c r="L77" s="41"/>
      <c r="M77" s="41"/>
    </row>
    <row r="78" spans="1:13" ht="15">
      <c r="A78" s="41"/>
      <c r="B78" s="41"/>
      <c r="C78" s="41"/>
      <c r="D78" s="41"/>
      <c r="E78" s="41"/>
      <c r="F78" s="41"/>
      <c r="G78" s="41"/>
      <c r="H78" s="41"/>
      <c r="I78" s="41"/>
      <c r="J78" s="42"/>
      <c r="K78" s="42"/>
      <c r="L78" s="41"/>
      <c r="M78" s="41"/>
    </row>
    <row r="79" spans="1:13" ht="15">
      <c r="A79" s="41"/>
      <c r="B79" s="41"/>
      <c r="C79" s="41"/>
      <c r="D79" s="41"/>
      <c r="E79" s="41"/>
      <c r="F79" s="41"/>
      <c r="G79" s="41"/>
      <c r="H79" s="41"/>
      <c r="I79" s="42"/>
      <c r="J79" s="42"/>
      <c r="K79" s="41"/>
      <c r="L79" s="41"/>
      <c r="M79" s="41"/>
    </row>
    <row r="80" spans="1:13" ht="15">
      <c r="A80" s="41"/>
      <c r="B80" s="41"/>
      <c r="C80" s="41"/>
      <c r="D80" s="41"/>
      <c r="E80" s="41"/>
      <c r="F80" s="41"/>
      <c r="G80" s="41"/>
      <c r="H80" s="41"/>
      <c r="I80" s="42"/>
      <c r="J80" s="42"/>
      <c r="K80" s="41"/>
      <c r="L80" s="41"/>
      <c r="M80" s="41"/>
    </row>
    <row r="81" spans="1:13" ht="15">
      <c r="A81" s="41"/>
      <c r="B81" s="41"/>
      <c r="C81" s="41"/>
      <c r="D81" s="41"/>
      <c r="E81" s="41"/>
      <c r="F81" s="41"/>
      <c r="G81" s="41"/>
      <c r="H81" s="41"/>
      <c r="I81" s="42"/>
      <c r="J81" s="42"/>
      <c r="K81" s="41"/>
      <c r="L81" s="41"/>
      <c r="M81" s="41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42"/>
      <c r="J82" s="42"/>
      <c r="K82" s="41"/>
      <c r="L82" s="41"/>
      <c r="M82" s="41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2"/>
      <c r="J83" s="42"/>
      <c r="K83" s="41"/>
      <c r="L83" s="41"/>
      <c r="M83" s="41"/>
    </row>
  </sheetData>
  <sheetProtection/>
  <mergeCells count="16">
    <mergeCell ref="C63:D63"/>
    <mergeCell ref="K20:K21"/>
    <mergeCell ref="B42:B49"/>
    <mergeCell ref="C42:D42"/>
    <mergeCell ref="C44:D44"/>
    <mergeCell ref="C46:D46"/>
    <mergeCell ref="C48:D48"/>
    <mergeCell ref="J20:J21"/>
    <mergeCell ref="E1:G1"/>
    <mergeCell ref="D2:E2"/>
    <mergeCell ref="D3:E3"/>
    <mergeCell ref="B8:F8"/>
    <mergeCell ref="B9:F9"/>
    <mergeCell ref="C11:D11"/>
    <mergeCell ref="C58:D58"/>
    <mergeCell ref="C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5">
      <selection activeCell="A59" sqref="A5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6" width="13.28125" style="0" customWidth="1"/>
    <col min="7" max="9" width="0" style="0" hidden="1" customWidth="1"/>
  </cols>
  <sheetData>
    <row r="1" spans="1:10" ht="27.75" customHeight="1">
      <c r="A1" s="277"/>
      <c r="B1" s="277"/>
      <c r="C1" s="41"/>
      <c r="D1" s="205" t="s">
        <v>183</v>
      </c>
      <c r="E1" s="205"/>
      <c r="F1" s="278"/>
      <c r="G1" s="278"/>
      <c r="H1" s="278"/>
      <c r="I1" s="278"/>
      <c r="J1" s="278"/>
    </row>
    <row r="2" spans="1:10" ht="15.75">
      <c r="A2" s="277"/>
      <c r="B2" s="277"/>
      <c r="C2" s="216" t="s">
        <v>1</v>
      </c>
      <c r="D2" s="216"/>
      <c r="E2" s="157"/>
      <c r="F2" s="278"/>
      <c r="G2" s="278"/>
      <c r="H2" s="278"/>
      <c r="I2" s="278"/>
      <c r="J2" s="278"/>
    </row>
    <row r="3" spans="1:10" ht="48" customHeight="1">
      <c r="A3" s="277"/>
      <c r="B3" s="277"/>
      <c r="C3" s="217" t="s">
        <v>2</v>
      </c>
      <c r="D3" s="217"/>
      <c r="E3" s="217"/>
      <c r="F3" s="278"/>
      <c r="G3" s="278"/>
      <c r="H3" s="278"/>
      <c r="I3" s="278"/>
      <c r="J3" s="278"/>
    </row>
    <row r="4" spans="1:10" ht="15.75">
      <c r="A4" s="277"/>
      <c r="B4" s="277"/>
      <c r="C4" s="43"/>
      <c r="D4" s="44" t="s">
        <v>3</v>
      </c>
      <c r="E4" s="277"/>
      <c r="F4" s="278"/>
      <c r="G4" s="278"/>
      <c r="H4" s="278"/>
      <c r="I4" s="278"/>
      <c r="J4" s="278"/>
    </row>
    <row r="5" spans="1:10" ht="15.75">
      <c r="A5" s="277"/>
      <c r="B5" s="277"/>
      <c r="C5" s="48" t="s">
        <v>207</v>
      </c>
      <c r="D5" s="44"/>
      <c r="E5" s="277"/>
      <c r="F5" s="278"/>
      <c r="G5" s="278"/>
      <c r="H5" s="278"/>
      <c r="I5" s="278"/>
      <c r="J5" s="278"/>
    </row>
    <row r="6" spans="1:10" ht="12.75">
      <c r="A6" s="277"/>
      <c r="B6" s="277"/>
      <c r="C6" s="7" t="s">
        <v>4</v>
      </c>
      <c r="D6" s="48"/>
      <c r="E6" s="277"/>
      <c r="F6" s="278"/>
      <c r="G6" s="278"/>
      <c r="H6" s="278"/>
      <c r="I6" s="278"/>
      <c r="J6" s="278"/>
    </row>
    <row r="7" spans="1:10" ht="12.75">
      <c r="A7" s="277"/>
      <c r="B7" s="277"/>
      <c r="C7" s="6" t="s">
        <v>206</v>
      </c>
      <c r="D7" s="50"/>
      <c r="E7" s="277"/>
      <c r="F7" s="278"/>
      <c r="G7" s="278"/>
      <c r="H7" s="278"/>
      <c r="I7" s="278"/>
      <c r="J7" s="278"/>
    </row>
    <row r="8" spans="1:10" ht="16.5">
      <c r="A8" s="225" t="s">
        <v>122</v>
      </c>
      <c r="B8" s="225"/>
      <c r="C8" s="225"/>
      <c r="D8" s="225"/>
      <c r="E8" s="225"/>
      <c r="F8" s="278"/>
      <c r="G8" s="278"/>
      <c r="H8" s="278"/>
      <c r="I8" s="278"/>
      <c r="J8" s="278"/>
    </row>
    <row r="9" spans="1:10" ht="48" customHeight="1">
      <c r="A9" s="203" t="s">
        <v>184</v>
      </c>
      <c r="B9" s="203"/>
      <c r="C9" s="203"/>
      <c r="D9" s="203"/>
      <c r="E9" s="203"/>
      <c r="F9" s="278"/>
      <c r="G9" s="279">
        <v>1264.5</v>
      </c>
      <c r="H9" s="279">
        <v>1264.5</v>
      </c>
      <c r="I9" s="278"/>
      <c r="J9" s="278"/>
    </row>
    <row r="10" spans="1:10" ht="16.5">
      <c r="A10" s="158"/>
      <c r="B10" s="158"/>
      <c r="C10" s="158" t="s">
        <v>9</v>
      </c>
      <c r="D10" s="158"/>
      <c r="E10" s="158"/>
      <c r="F10" s="278"/>
      <c r="G10" s="278"/>
      <c r="H10" s="278"/>
      <c r="I10" s="278"/>
      <c r="J10" s="278"/>
    </row>
    <row r="11" spans="1:10" ht="94.5" customHeight="1">
      <c r="A11" s="159"/>
      <c r="B11" s="204" t="s">
        <v>124</v>
      </c>
      <c r="C11" s="229"/>
      <c r="D11" s="160" t="s">
        <v>185</v>
      </c>
      <c r="E11" s="160" t="s">
        <v>186</v>
      </c>
      <c r="F11" s="278"/>
      <c r="G11" s="278"/>
      <c r="H11" s="278"/>
      <c r="I11" s="278"/>
      <c r="J11" s="278"/>
    </row>
    <row r="12" spans="1:10" ht="15.75">
      <c r="A12" s="161" t="s">
        <v>187</v>
      </c>
      <c r="B12" s="162"/>
      <c r="C12" s="162"/>
      <c r="D12" s="162"/>
      <c r="E12" s="163"/>
      <c r="F12" s="278"/>
      <c r="G12" s="278"/>
      <c r="H12" s="278"/>
      <c r="I12" s="278"/>
      <c r="J12" s="278"/>
    </row>
    <row r="13" spans="1:10" ht="47.25">
      <c r="A13" s="113" t="s">
        <v>188</v>
      </c>
      <c r="B13" s="164"/>
      <c r="C13" s="165" t="s">
        <v>130</v>
      </c>
      <c r="D13" s="166">
        <v>0</v>
      </c>
      <c r="E13" s="167">
        <f>D13/12/$H$9</f>
        <v>0</v>
      </c>
      <c r="F13" s="278"/>
      <c r="G13" s="278"/>
      <c r="H13" s="278"/>
      <c r="I13" s="278"/>
      <c r="J13" s="278"/>
    </row>
    <row r="14" spans="1:10" ht="47.25">
      <c r="A14" s="68" t="s">
        <v>189</v>
      </c>
      <c r="B14" s="168">
        <v>2</v>
      </c>
      <c r="C14" s="169" t="s">
        <v>134</v>
      </c>
      <c r="D14" s="170">
        <v>0</v>
      </c>
      <c r="E14" s="171">
        <f>D14/12/$H$9</f>
        <v>0</v>
      </c>
      <c r="F14" s="278"/>
      <c r="G14" s="278"/>
      <c r="H14" s="278"/>
      <c r="I14" s="278"/>
      <c r="J14" s="278"/>
    </row>
    <row r="15" spans="1:10" ht="31.5">
      <c r="A15" s="68" t="s">
        <v>190</v>
      </c>
      <c r="B15" s="168">
        <v>2</v>
      </c>
      <c r="C15" s="169" t="s">
        <v>134</v>
      </c>
      <c r="D15" s="170">
        <v>0</v>
      </c>
      <c r="E15" s="171">
        <f>D15/12/$H$9</f>
        <v>0</v>
      </c>
      <c r="F15" s="278"/>
      <c r="G15" s="278"/>
      <c r="H15" s="278"/>
      <c r="I15" s="278"/>
      <c r="J15" s="278"/>
    </row>
    <row r="16" spans="1:10" ht="31.5">
      <c r="A16" s="68" t="s">
        <v>191</v>
      </c>
      <c r="B16" s="168">
        <v>2</v>
      </c>
      <c r="C16" s="169" t="s">
        <v>134</v>
      </c>
      <c r="D16" s="172">
        <v>0</v>
      </c>
      <c r="E16" s="173">
        <f>D16/12/$H$9</f>
        <v>0</v>
      </c>
      <c r="F16" s="278"/>
      <c r="G16" s="278"/>
      <c r="H16" s="278"/>
      <c r="I16" s="278"/>
      <c r="J16" s="278"/>
    </row>
    <row r="17" spans="1:10" ht="33" customHeight="1">
      <c r="A17" s="280" t="s">
        <v>145</v>
      </c>
      <c r="B17" s="281"/>
      <c r="C17" s="281"/>
      <c r="D17" s="282"/>
      <c r="E17" s="283"/>
      <c r="F17" s="278"/>
      <c r="G17" s="278"/>
      <c r="H17" s="278"/>
      <c r="I17" s="278"/>
      <c r="J17" s="278"/>
    </row>
    <row r="18" spans="1:10" ht="15.75">
      <c r="A18" s="113" t="s">
        <v>192</v>
      </c>
      <c r="B18" s="164">
        <v>2</v>
      </c>
      <c r="C18" s="174" t="s">
        <v>134</v>
      </c>
      <c r="D18" s="175">
        <v>0</v>
      </c>
      <c r="E18" s="171">
        <f>D18/12/$H$9</f>
        <v>0</v>
      </c>
      <c r="F18" s="278"/>
      <c r="G18" s="278"/>
      <c r="H18" s="278"/>
      <c r="I18" s="278"/>
      <c r="J18" s="278"/>
    </row>
    <row r="19" spans="1:10" ht="31.5">
      <c r="A19" s="68" t="s">
        <v>193</v>
      </c>
      <c r="B19" s="176"/>
      <c r="C19" s="177" t="s">
        <v>157</v>
      </c>
      <c r="D19" s="178">
        <v>0</v>
      </c>
      <c r="E19" s="171">
        <f>D19/12/$H$9</f>
        <v>0</v>
      </c>
      <c r="F19" s="278"/>
      <c r="G19" s="278"/>
      <c r="H19" s="278"/>
      <c r="I19" s="278"/>
      <c r="J19" s="278"/>
    </row>
    <row r="20" spans="1:10" ht="31.5">
      <c r="A20" s="118" t="s">
        <v>194</v>
      </c>
      <c r="B20" s="284">
        <v>1</v>
      </c>
      <c r="C20" s="108" t="s">
        <v>157</v>
      </c>
      <c r="D20" s="179">
        <v>3925.173585208459</v>
      </c>
      <c r="E20" s="171">
        <f>D20/12/$H$9</f>
        <v>0.25867757909637923</v>
      </c>
      <c r="F20" s="278"/>
      <c r="G20" s="278"/>
      <c r="H20" s="278"/>
      <c r="I20" s="278"/>
      <c r="J20" s="278"/>
    </row>
    <row r="21" spans="1:10" ht="15.75">
      <c r="A21" s="180" t="s">
        <v>195</v>
      </c>
      <c r="B21" s="181"/>
      <c r="C21" s="181"/>
      <c r="D21" s="182"/>
      <c r="E21" s="183"/>
      <c r="F21" s="278"/>
      <c r="G21" s="278"/>
      <c r="H21" s="278"/>
      <c r="I21" s="278"/>
      <c r="J21" s="278"/>
    </row>
    <row r="22" spans="1:10" ht="78.75" customHeight="1">
      <c r="A22" s="184" t="s">
        <v>196</v>
      </c>
      <c r="B22" s="230" t="s">
        <v>197</v>
      </c>
      <c r="C22" s="231"/>
      <c r="D22" s="175">
        <v>0</v>
      </c>
      <c r="E22" s="171">
        <f>D22/12/$H$9</f>
        <v>0</v>
      </c>
      <c r="F22" s="278"/>
      <c r="G22" s="278"/>
      <c r="H22" s="278"/>
      <c r="I22" s="278"/>
      <c r="J22" s="278"/>
    </row>
    <row r="23" spans="1:10" ht="31.5">
      <c r="A23" s="128" t="s">
        <v>198</v>
      </c>
      <c r="B23" s="185"/>
      <c r="C23" s="186"/>
      <c r="D23" s="178">
        <v>200000</v>
      </c>
      <c r="E23" s="171">
        <f>D23/12/$H$9</f>
        <v>13.180440226703572</v>
      </c>
      <c r="F23" s="278"/>
      <c r="G23" s="278"/>
      <c r="H23" s="278"/>
      <c r="I23" s="278"/>
      <c r="J23" s="278"/>
    </row>
    <row r="24" spans="1:10" ht="47.25">
      <c r="A24" s="128" t="s">
        <v>199</v>
      </c>
      <c r="B24" s="285" t="s">
        <v>200</v>
      </c>
      <c r="C24" s="286"/>
      <c r="D24" s="178"/>
      <c r="E24" s="171">
        <f>D24/12/$H$9</f>
        <v>0</v>
      </c>
      <c r="F24" s="278"/>
      <c r="G24" s="278"/>
      <c r="H24" s="278"/>
      <c r="I24" s="278"/>
      <c r="J24" s="278"/>
    </row>
    <row r="25" spans="1:10" ht="15.75" customHeight="1">
      <c r="A25" s="187" t="s">
        <v>201</v>
      </c>
      <c r="B25" s="232" t="s">
        <v>157</v>
      </c>
      <c r="C25" s="233"/>
      <c r="D25" s="179">
        <v>11867.392983676133</v>
      </c>
      <c r="E25" s="171">
        <f>D25/12/$H$9</f>
        <v>0.7820873193407231</v>
      </c>
      <c r="F25" s="278"/>
      <c r="G25" s="278"/>
      <c r="H25" s="278"/>
      <c r="I25" s="278"/>
      <c r="J25" s="278"/>
    </row>
    <row r="26" spans="1:10" ht="15.75">
      <c r="A26" s="188" t="s">
        <v>202</v>
      </c>
      <c r="B26" s="189"/>
      <c r="C26" s="189"/>
      <c r="D26" s="190"/>
      <c r="E26" s="191"/>
      <c r="F26" s="278"/>
      <c r="G26" s="278"/>
      <c r="H26" s="278"/>
      <c r="I26" s="278"/>
      <c r="J26" s="278"/>
    </row>
    <row r="27" spans="1:10" ht="15.75">
      <c r="A27" s="192" t="s">
        <v>203</v>
      </c>
      <c r="B27" s="226"/>
      <c r="C27" s="227"/>
      <c r="D27" s="170"/>
      <c r="E27" s="193">
        <f>D27/12/$H$9</f>
        <v>0</v>
      </c>
      <c r="F27" s="278"/>
      <c r="G27" s="278"/>
      <c r="H27" s="278"/>
      <c r="I27" s="278"/>
      <c r="J27" s="278"/>
    </row>
    <row r="28" spans="1:10" ht="31.5">
      <c r="A28" s="194" t="s">
        <v>204</v>
      </c>
      <c r="B28" s="228"/>
      <c r="C28" s="202"/>
      <c r="D28" s="170"/>
      <c r="E28" s="193">
        <f>D28/12/$H$9</f>
        <v>0</v>
      </c>
      <c r="F28" s="278"/>
      <c r="G28" s="278"/>
      <c r="H28" s="278"/>
      <c r="I28" s="278"/>
      <c r="J28" s="278"/>
    </row>
    <row r="29" spans="1:10" ht="14.25">
      <c r="A29" s="195" t="s">
        <v>175</v>
      </c>
      <c r="B29" s="196"/>
      <c r="C29" s="196"/>
      <c r="D29" s="196"/>
      <c r="E29" s="197"/>
      <c r="F29" s="278"/>
      <c r="G29" s="278"/>
      <c r="H29" s="278"/>
      <c r="I29" s="278"/>
      <c r="J29" s="278"/>
    </row>
    <row r="30" spans="1:10" ht="15.75">
      <c r="A30" s="198" t="s">
        <v>205</v>
      </c>
      <c r="B30" s="287"/>
      <c r="C30" s="287"/>
      <c r="D30" s="199">
        <f>SUM(D13:D28)</f>
        <v>215792.5665688846</v>
      </c>
      <c r="E30" s="200">
        <f>E13+E14+E15+E16+E18+E19+E20+E22+E25+E27+E28</f>
        <v>1.0407648984371023</v>
      </c>
      <c r="F30" s="278"/>
      <c r="G30" s="278"/>
      <c r="H30" s="278"/>
      <c r="I30" s="278"/>
      <c r="J30" s="278"/>
    </row>
    <row r="31" spans="1:10" ht="12.75">
      <c r="A31" s="278"/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0" ht="12.75" hidden="1">
      <c r="A32" s="278"/>
      <c r="B32" s="278"/>
      <c r="C32" s="278"/>
      <c r="D32" s="288">
        <v>0.16589234759074734</v>
      </c>
      <c r="E32" s="278"/>
      <c r="F32" s="278"/>
      <c r="G32" s="278"/>
      <c r="H32" s="278"/>
      <c r="I32" s="278"/>
      <c r="J32" s="278"/>
    </row>
    <row r="33" spans="1:10" ht="12.75" hidden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</row>
    <row r="34" spans="1:10" ht="12.75" hidden="1">
      <c r="A34" s="278"/>
      <c r="B34" s="278"/>
      <c r="C34" s="278"/>
      <c r="D34" s="289">
        <v>260159.75987179345</v>
      </c>
      <c r="E34" s="278">
        <v>0.2</v>
      </c>
      <c r="F34" s="278"/>
      <c r="G34" s="278"/>
      <c r="H34" s="278"/>
      <c r="I34" s="278"/>
      <c r="J34" s="278"/>
    </row>
    <row r="35" spans="1:10" ht="12.75" hidden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</row>
    <row r="36" spans="1:10" ht="12.75">
      <c r="A36" s="278"/>
      <c r="B36" s="278"/>
      <c r="C36" s="278"/>
      <c r="D36" s="278"/>
      <c r="E36" s="278"/>
      <c r="F36" s="278"/>
      <c r="G36" s="278"/>
      <c r="H36" s="278"/>
      <c r="I36" s="278"/>
      <c r="J36" s="278"/>
    </row>
    <row r="37" spans="1:10" ht="12.75">
      <c r="A37" s="278"/>
      <c r="B37" s="278"/>
      <c r="C37" s="278"/>
      <c r="D37" s="278"/>
      <c r="E37" s="278"/>
      <c r="F37" s="278"/>
      <c r="G37" s="278"/>
      <c r="H37" s="278"/>
      <c r="I37" s="278"/>
      <c r="J37" s="278"/>
    </row>
    <row r="38" spans="1:10" ht="12.75">
      <c r="A38" s="278"/>
      <c r="B38" s="278"/>
      <c r="C38" s="278"/>
      <c r="D38" s="278"/>
      <c r="E38" s="278"/>
      <c r="F38" s="278"/>
      <c r="G38" s="278"/>
      <c r="H38" s="278"/>
      <c r="I38" s="278"/>
      <c r="J38" s="278"/>
    </row>
    <row r="39" spans="1:10" ht="12.75">
      <c r="A39" s="278"/>
      <c r="B39" s="278"/>
      <c r="C39" s="278"/>
      <c r="D39" s="278"/>
      <c r="E39" s="278"/>
      <c r="F39" s="278"/>
      <c r="G39" s="278"/>
      <c r="H39" s="278"/>
      <c r="I39" s="278"/>
      <c r="J39" s="278"/>
    </row>
    <row r="40" spans="1:10" ht="12.75">
      <c r="A40" s="278"/>
      <c r="B40" s="278"/>
      <c r="C40" s="278"/>
      <c r="D40" s="278"/>
      <c r="E40" s="278"/>
      <c r="F40" s="278"/>
      <c r="G40" s="278"/>
      <c r="H40" s="278"/>
      <c r="I40" s="278"/>
      <c r="J40" s="278"/>
    </row>
    <row r="41" spans="1:10" ht="12.75">
      <c r="A41" s="278"/>
      <c r="B41" s="278"/>
      <c r="C41" s="278"/>
      <c r="D41" s="278"/>
      <c r="E41" s="278"/>
      <c r="F41" s="278"/>
      <c r="G41" s="278"/>
      <c r="H41" s="278"/>
      <c r="I41" s="278"/>
      <c r="J41" s="278"/>
    </row>
    <row r="42" spans="1:10" ht="12.75">
      <c r="A42" s="278"/>
      <c r="B42" s="278"/>
      <c r="C42" s="278"/>
      <c r="D42" s="278"/>
      <c r="E42" s="278"/>
      <c r="F42" s="278"/>
      <c r="G42" s="278"/>
      <c r="H42" s="278"/>
      <c r="I42" s="278"/>
      <c r="J42" s="278"/>
    </row>
    <row r="43" spans="1:10" ht="12.75">
      <c r="A43" s="278"/>
      <c r="B43" s="278"/>
      <c r="C43" s="278"/>
      <c r="D43" s="278"/>
      <c r="E43" s="278"/>
      <c r="F43" s="278"/>
      <c r="G43" s="278"/>
      <c r="H43" s="278"/>
      <c r="I43" s="278"/>
      <c r="J43" s="278"/>
    </row>
    <row r="44" spans="1:10" ht="12.75">
      <c r="A44" s="278"/>
      <c r="B44" s="278"/>
      <c r="C44" s="278"/>
      <c r="D44" s="278"/>
      <c r="E44" s="278"/>
      <c r="F44" s="278"/>
      <c r="G44" s="278"/>
      <c r="H44" s="278"/>
      <c r="I44" s="278"/>
      <c r="J44" s="278"/>
    </row>
    <row r="45" spans="1:10" ht="12.75">
      <c r="A45" s="278"/>
      <c r="B45" s="278"/>
      <c r="C45" s="278"/>
      <c r="D45" s="278"/>
      <c r="E45" s="278"/>
      <c r="F45" s="278"/>
      <c r="G45" s="278"/>
      <c r="H45" s="278"/>
      <c r="I45" s="278"/>
      <c r="J45" s="278"/>
    </row>
    <row r="46" spans="1:10" ht="12.75">
      <c r="A46" s="278"/>
      <c r="B46" s="278"/>
      <c r="C46" s="278"/>
      <c r="D46" s="278"/>
      <c r="E46" s="278"/>
      <c r="F46" s="278"/>
      <c r="G46" s="278"/>
      <c r="H46" s="278"/>
      <c r="I46" s="278"/>
      <c r="J46" s="278"/>
    </row>
    <row r="47" spans="1:10" ht="12.75">
      <c r="A47" s="278"/>
      <c r="B47" s="278"/>
      <c r="C47" s="278"/>
      <c r="D47" s="278"/>
      <c r="E47" s="278"/>
      <c r="F47" s="278"/>
      <c r="G47" s="278"/>
      <c r="H47" s="278"/>
      <c r="I47" s="278"/>
      <c r="J47" s="278"/>
    </row>
    <row r="48" spans="1:10" ht="12.75">
      <c r="A48" s="278"/>
      <c r="B48" s="278"/>
      <c r="C48" s="278"/>
      <c r="D48" s="278"/>
      <c r="E48" s="278"/>
      <c r="F48" s="278"/>
      <c r="G48" s="278"/>
      <c r="H48" s="278"/>
      <c r="I48" s="278"/>
      <c r="J48" s="278"/>
    </row>
    <row r="49" spans="1:10" ht="12.75">
      <c r="A49" s="278"/>
      <c r="B49" s="278"/>
      <c r="C49" s="278"/>
      <c r="D49" s="278"/>
      <c r="E49" s="278"/>
      <c r="F49" s="278"/>
      <c r="G49" s="278"/>
      <c r="H49" s="278"/>
      <c r="I49" s="278"/>
      <c r="J49" s="278"/>
    </row>
    <row r="50" spans="1:10" ht="12.75">
      <c r="A50" s="278"/>
      <c r="B50" s="278"/>
      <c r="C50" s="278"/>
      <c r="D50" s="278"/>
      <c r="E50" s="278"/>
      <c r="F50" s="278"/>
      <c r="G50" s="278"/>
      <c r="H50" s="278"/>
      <c r="I50" s="278"/>
      <c r="J50" s="278"/>
    </row>
    <row r="51" spans="1:10" ht="12.75">
      <c r="A51" s="278"/>
      <c r="B51" s="278"/>
      <c r="C51" s="278"/>
      <c r="D51" s="278"/>
      <c r="E51" s="278"/>
      <c r="F51" s="278"/>
      <c r="G51" s="278"/>
      <c r="H51" s="278"/>
      <c r="I51" s="278"/>
      <c r="J51" s="278"/>
    </row>
    <row r="52" spans="1:10" ht="12.75">
      <c r="A52" s="278"/>
      <c r="B52" s="278"/>
      <c r="C52" s="278"/>
      <c r="D52" s="278"/>
      <c r="E52" s="278"/>
      <c r="F52" s="278"/>
      <c r="G52" s="278"/>
      <c r="H52" s="278"/>
      <c r="I52" s="278"/>
      <c r="J52" s="278"/>
    </row>
    <row r="53" spans="1:10" ht="12.75">
      <c r="A53" s="278"/>
      <c r="B53" s="278"/>
      <c r="C53" s="278"/>
      <c r="D53" s="278"/>
      <c r="E53" s="278"/>
      <c r="F53" s="278"/>
      <c r="G53" s="278"/>
      <c r="H53" s="278"/>
      <c r="I53" s="278"/>
      <c r="J53" s="278"/>
    </row>
    <row r="54" spans="1:10" ht="12.75">
      <c r="A54" s="278"/>
      <c r="B54" s="278"/>
      <c r="C54" s="278"/>
      <c r="D54" s="278"/>
      <c r="E54" s="278"/>
      <c r="F54" s="278"/>
      <c r="G54" s="278"/>
      <c r="H54" s="278"/>
      <c r="I54" s="278"/>
      <c r="J54" s="278"/>
    </row>
    <row r="55" spans="1:10" ht="12.75">
      <c r="A55" s="278"/>
      <c r="B55" s="278"/>
      <c r="C55" s="278"/>
      <c r="D55" s="278"/>
      <c r="E55" s="278"/>
      <c r="F55" s="278"/>
      <c r="G55" s="278"/>
      <c r="H55" s="278"/>
      <c r="I55" s="278"/>
      <c r="J55" s="278"/>
    </row>
    <row r="56" spans="1:10" ht="12.75">
      <c r="A56" s="278"/>
      <c r="B56" s="278"/>
      <c r="C56" s="278"/>
      <c r="D56" s="278"/>
      <c r="E56" s="278"/>
      <c r="F56" s="278"/>
      <c r="G56" s="278"/>
      <c r="H56" s="278"/>
      <c r="I56" s="278"/>
      <c r="J56" s="278"/>
    </row>
    <row r="57" spans="1:10" ht="12.75">
      <c r="A57" s="278"/>
      <c r="B57" s="278"/>
      <c r="C57" s="278"/>
      <c r="D57" s="278"/>
      <c r="E57" s="278"/>
      <c r="F57" s="278"/>
      <c r="G57" s="278"/>
      <c r="H57" s="278"/>
      <c r="I57" s="278"/>
      <c r="J57" s="278"/>
    </row>
    <row r="58" spans="1:10" ht="12.75">
      <c r="A58" s="278"/>
      <c r="B58" s="278"/>
      <c r="C58" s="278"/>
      <c r="D58" s="278"/>
      <c r="E58" s="278"/>
      <c r="F58" s="278"/>
      <c r="G58" s="278"/>
      <c r="H58" s="278"/>
      <c r="I58" s="278"/>
      <c r="J58" s="278"/>
    </row>
    <row r="59" spans="1:10" ht="12.75">
      <c r="A59" s="278"/>
      <c r="B59" s="278"/>
      <c r="C59" s="278"/>
      <c r="D59" s="278"/>
      <c r="E59" s="278"/>
      <c r="F59" s="278"/>
      <c r="G59" s="278"/>
      <c r="H59" s="278"/>
      <c r="I59" s="278"/>
      <c r="J59" s="278"/>
    </row>
    <row r="60" spans="1:10" ht="12.75">
      <c r="A60" s="278"/>
      <c r="B60" s="278"/>
      <c r="C60" s="278"/>
      <c r="D60" s="278"/>
      <c r="E60" s="278"/>
      <c r="F60" s="278"/>
      <c r="G60" s="278"/>
      <c r="H60" s="278"/>
      <c r="I60" s="278"/>
      <c r="J60" s="278"/>
    </row>
    <row r="61" spans="1:10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</row>
    <row r="62" spans="1:10" ht="12.75">
      <c r="A62" s="278"/>
      <c r="B62" s="278"/>
      <c r="C62" s="278"/>
      <c r="D62" s="278"/>
      <c r="E62" s="278"/>
      <c r="F62" s="278"/>
      <c r="G62" s="278"/>
      <c r="H62" s="278"/>
      <c r="I62" s="278"/>
      <c r="J62" s="278"/>
    </row>
    <row r="63" spans="1:10" ht="12.75">
      <c r="A63" s="278"/>
      <c r="B63" s="278"/>
      <c r="C63" s="278"/>
      <c r="D63" s="278"/>
      <c r="E63" s="278"/>
      <c r="F63" s="278"/>
      <c r="G63" s="278"/>
      <c r="H63" s="278"/>
      <c r="I63" s="278"/>
      <c r="J63" s="278"/>
    </row>
  </sheetData>
  <sheetProtection/>
  <mergeCells count="10">
    <mergeCell ref="B27:C27"/>
    <mergeCell ref="B28:C28"/>
    <mergeCell ref="A9:E9"/>
    <mergeCell ref="B11:C11"/>
    <mergeCell ref="B22:C22"/>
    <mergeCell ref="B25:C25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2012-07-24T06:42:15Z</cp:lastPrinted>
  <dcterms:created xsi:type="dcterms:W3CDTF">1996-10-08T23:32:33Z</dcterms:created>
  <dcterms:modified xsi:type="dcterms:W3CDTF">2012-06-22T08:34:57Z</dcterms:modified>
  <cp:category/>
  <cp:version/>
  <cp:contentType/>
  <cp:contentStatus/>
</cp:coreProperties>
</file>